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firstSheet="5" activeTab="11"/>
  </bookViews>
  <sheets>
    <sheet name="послерейсовый (2)" sheetId="1" r:id="rId1"/>
    <sheet name="образец" sheetId="2" r:id="rId2"/>
    <sheet name="прейскурант (УРАЗОВКА)" sheetId="3" r:id="rId3"/>
    <sheet name="осмотры" sheetId="4" r:id="rId4"/>
    <sheet name="справки" sheetId="5" r:id="rId5"/>
    <sheet name="предрейсовый" sheetId="6" r:id="rId6"/>
    <sheet name="пол-ка" sheetId="7" r:id="rId7"/>
    <sheet name="ЦСО" sheetId="8" r:id="rId8"/>
    <sheet name="транспортировка" sheetId="9" r:id="rId9"/>
    <sheet name="наркология" sheetId="10" r:id="rId10"/>
    <sheet name="УЗИ" sheetId="11" r:id="rId11"/>
    <sheet name="лаборатория" sheetId="12" r:id="rId12"/>
    <sheet name="стоматология" sheetId="13" r:id="rId13"/>
    <sheet name="Стомат (прейскурант)" sheetId="14" r:id="rId14"/>
    <sheet name="зубопротезирование" sheetId="15" r:id="rId15"/>
    <sheet name="зубопрот (прейскурант)" sheetId="16" r:id="rId16"/>
    <sheet name="К-т доп. выплат (Кд)" sheetId="17" r:id="rId17"/>
    <sheet name="К-т зп.общеучрежд. (Ку) " sheetId="18" r:id="rId18"/>
    <sheet name="косвенные" sheetId="19" r:id="rId19"/>
  </sheets>
  <definedNames>
    <definedName name="_xlnm.Print_Area" localSheetId="3">'осмотры'!$A$1:$L$839</definedName>
    <definedName name="_xlnm.Print_Area" localSheetId="0">'послерейсовый (2)'!$A$1:$J$46</definedName>
    <definedName name="_xlnm.Print_Area" localSheetId="5">'предрейсовый'!$A$1:$J$46</definedName>
    <definedName name="_xlnm.Print_Area" localSheetId="2">'прейскурант (УРАЗОВКА)'!$A$1:$Q$221</definedName>
  </definedNames>
  <calcPr fullCalcOnLoad="1"/>
</workbook>
</file>

<file path=xl/sharedStrings.xml><?xml version="1.0" encoding="utf-8"?>
<sst xmlns="http://schemas.openxmlformats.org/spreadsheetml/2006/main" count="7285" uniqueCount="779">
  <si>
    <t>В 03.028.001</t>
  </si>
  <si>
    <t>Биомикроскопия глаза</t>
  </si>
  <si>
    <t>А 03.26.001</t>
  </si>
  <si>
    <t xml:space="preserve">"Утверждаю"  </t>
  </si>
  <si>
    <t xml:space="preserve"> Главный врач______________</t>
  </si>
  <si>
    <t>ФИО</t>
  </si>
  <si>
    <t>"_____" ____________________</t>
  </si>
  <si>
    <t>2012г.</t>
  </si>
  <si>
    <t>ГБУЗ НО "________________________________________"</t>
  </si>
  <si>
    <t>КАЛЬКУЛЯЦИЯ  СТОИМОСТИ</t>
  </si>
  <si>
    <t xml:space="preserve">Наименование медицинской услуги: </t>
  </si>
  <si>
    <t>по приказу от 27.12.11 № 1664-н</t>
  </si>
  <si>
    <t xml:space="preserve">Код услуги </t>
  </si>
  <si>
    <t>( необязательно к заполнению)</t>
  </si>
  <si>
    <t>руб.</t>
  </si>
  <si>
    <t>1. Прямые расходы</t>
  </si>
  <si>
    <t xml:space="preserve">1.1 Оплата труда </t>
  </si>
  <si>
    <t xml:space="preserve">Категория мед. персонала </t>
  </si>
  <si>
    <t>количество ставок</t>
  </si>
  <si>
    <t>оклад</t>
  </si>
  <si>
    <t>Норма рабочего времени в месяц, часы</t>
  </si>
  <si>
    <t>Норма рабочего времени в месяц, мин</t>
  </si>
  <si>
    <t xml:space="preserve">Продолжительность   мед. услуги </t>
  </si>
  <si>
    <t>итого:</t>
  </si>
  <si>
    <t xml:space="preserve">Врач </t>
  </si>
  <si>
    <t>Медицинская сестра</t>
  </si>
  <si>
    <t>Зарплата основная</t>
  </si>
  <si>
    <r>
      <t xml:space="preserve">С учетом поправочного коэффициента </t>
    </r>
    <r>
      <rPr>
        <i/>
        <sz val="10"/>
        <rFont val="Times New Roman"/>
        <family val="1"/>
      </rPr>
      <t xml:space="preserve"> ( приложить приказ)</t>
    </r>
  </si>
  <si>
    <t>Зарплата дополнительная  через коэффициент дополнительных выплат</t>
  </si>
  <si>
    <t>Кд</t>
  </si>
  <si>
    <t>Итого  зарплата основого персонала</t>
  </si>
  <si>
    <t>1.2.Начисления на з/п основного персонала, %</t>
  </si>
  <si>
    <t>%</t>
  </si>
  <si>
    <t>1.3.Медикаменты</t>
  </si>
  <si>
    <t xml:space="preserve">на 1 услугу  </t>
  </si>
  <si>
    <t xml:space="preserve">Наименование </t>
  </si>
  <si>
    <t xml:space="preserve">ед.изм. </t>
  </si>
  <si>
    <t xml:space="preserve">количество </t>
  </si>
  <si>
    <t>на сколко мед. Услуг</t>
  </si>
  <si>
    <t xml:space="preserve">Цена </t>
  </si>
  <si>
    <t xml:space="preserve">Стоимость  медикаментов  </t>
  </si>
  <si>
    <t>медикамент 1</t>
  </si>
  <si>
    <t>гр</t>
  </si>
  <si>
    <t>медикамент 2</t>
  </si>
  <si>
    <t>лекарственное средство</t>
  </si>
  <si>
    <t>упаковка</t>
  </si>
  <si>
    <t>итого</t>
  </si>
  <si>
    <t>1.4 Износ оборудования</t>
  </si>
  <si>
    <t>Балансовая стоимость</t>
  </si>
  <si>
    <t xml:space="preserve"> % годового износа </t>
  </si>
  <si>
    <t>Годовая сумма амотризации (фактич)</t>
  </si>
  <si>
    <t>оборудование медицинское</t>
  </si>
  <si>
    <t>прибор медицинский</t>
  </si>
  <si>
    <t xml:space="preserve">итого </t>
  </si>
  <si>
    <t>Среднегод.ст-ть оборудования, руб.</t>
  </si>
  <si>
    <r>
      <t xml:space="preserve">Баланс рабочего времени </t>
    </r>
    <r>
      <rPr>
        <b/>
        <sz val="8"/>
        <rFont val="Times New Roman"/>
        <family val="1"/>
      </rPr>
      <t>годовой</t>
    </r>
    <r>
      <rPr>
        <sz val="8"/>
        <rFont val="Times New Roman"/>
        <family val="1"/>
      </rPr>
      <t xml:space="preserve"> мин.</t>
    </r>
  </si>
  <si>
    <t>Продолжительность мед.услуги, мин.</t>
  </si>
  <si>
    <t>ИТОГО износ оборудования, руб.</t>
  </si>
  <si>
    <t>2.   Косвенные расходы</t>
  </si>
  <si>
    <t xml:space="preserve"> 2.1  Зарплата общеучрежденческого и вспомогательного персонала</t>
  </si>
  <si>
    <t>коэффициент заработной платы общеучрежденческого  и вспомогательного персонала</t>
  </si>
  <si>
    <t>Ку</t>
  </si>
  <si>
    <t>2.2  Начисления на  зарплату общеучрежденческого и вспомогательного персонала</t>
  </si>
  <si>
    <t>2.3   Прочие  косвенные расходы</t>
  </si>
  <si>
    <t>коэффициент косвенных расходов</t>
  </si>
  <si>
    <t>Кнр</t>
  </si>
  <si>
    <t>3.  Себестоимость</t>
  </si>
  <si>
    <t>5. Стоимость медицинской услуги</t>
  </si>
  <si>
    <t xml:space="preserve">Зам.гл.врача по экономическим вопросам                                                                                   </t>
  </si>
  <si>
    <t>тел.</t>
  </si>
  <si>
    <r>
      <t xml:space="preserve">К калькуляциям на медицинские услуги  приложить расчеты </t>
    </r>
    <r>
      <rPr>
        <b/>
        <u val="single"/>
        <sz val="12"/>
        <color indexed="10"/>
        <rFont val="Times New Roman"/>
        <family val="1"/>
      </rPr>
      <t xml:space="preserve">всех коэффициентов </t>
    </r>
    <r>
      <rPr>
        <b/>
        <sz val="12"/>
        <color indexed="10"/>
        <rFont val="Times New Roman"/>
        <family val="1"/>
      </rPr>
      <t>в соответствии с методическими указаниями   по приказу от 30.12.2011г  №2556 и  протокол затрат времени на оказание каждой  медицинской услуги ( в минутах)</t>
    </r>
  </si>
  <si>
    <t>Образец  калькуляции на платные медуслуги</t>
  </si>
  <si>
    <t>4.  Прибыль</t>
  </si>
  <si>
    <t xml:space="preserve"> Главный врач ______________</t>
  </si>
  <si>
    <t>Айсин Р. Р.</t>
  </si>
  <si>
    <t>ГБУЗ НО "Сергачская ЦРБ"</t>
  </si>
  <si>
    <t>Профилактический прием (осмотр, консультация) врача-терапевта</t>
  </si>
  <si>
    <t>В 04.047.002</t>
  </si>
  <si>
    <r>
      <t>З</t>
    </r>
    <r>
      <rPr>
        <vertAlign val="subscript"/>
        <sz val="11"/>
        <rFont val="Times New Roman"/>
        <family val="1"/>
      </rPr>
      <t>осн</t>
    </r>
    <r>
      <rPr>
        <sz val="11"/>
        <rFont val="Times New Roman"/>
        <family val="1"/>
      </rPr>
      <t xml:space="preserve"> = З</t>
    </r>
    <r>
      <rPr>
        <vertAlign val="subscript"/>
        <sz val="11"/>
        <rFont val="Times New Roman"/>
        <family val="1"/>
      </rPr>
      <t>осн.вр.</t>
    </r>
    <r>
      <rPr>
        <sz val="11"/>
        <rFont val="Times New Roman"/>
        <family val="1"/>
      </rPr>
      <t xml:space="preserve"> + З</t>
    </r>
    <r>
      <rPr>
        <vertAlign val="subscript"/>
        <sz val="11"/>
        <rFont val="Times New Roman"/>
        <family val="1"/>
      </rPr>
      <t>осн.ср.</t>
    </r>
  </si>
  <si>
    <t>Расчет коэффициента заработной платы общеучрежденческого персонала (Ку)</t>
  </si>
  <si>
    <r>
      <t>К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= З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/ З</t>
    </r>
    <r>
      <rPr>
        <vertAlign val="subscript"/>
        <sz val="11"/>
        <rFont val="Times New Roman"/>
        <family val="1"/>
      </rPr>
      <t xml:space="preserve">осн </t>
    </r>
    <r>
      <rPr>
        <sz val="11"/>
        <rFont val="Times New Roman"/>
        <family val="1"/>
      </rPr>
      <t>,</t>
    </r>
  </si>
  <si>
    <r>
      <t>где З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- дополнительные выплаты основного персонала</t>
    </r>
  </si>
  <si>
    <r>
      <t>З</t>
    </r>
    <r>
      <rPr>
        <vertAlign val="subscript"/>
        <sz val="11"/>
        <rFont val="Times New Roman"/>
        <family val="1"/>
      </rPr>
      <t>осн</t>
    </r>
    <r>
      <rPr>
        <sz val="11"/>
        <rFont val="Times New Roman"/>
        <family val="1"/>
      </rPr>
      <t xml:space="preserve">  - сумма выплат по окладу основного персонала</t>
    </r>
  </si>
  <si>
    <r>
      <t>где З</t>
    </r>
    <r>
      <rPr>
        <vertAlign val="subscript"/>
        <sz val="11"/>
        <rFont val="Times New Roman"/>
        <family val="1"/>
      </rPr>
      <t xml:space="preserve">у </t>
    </r>
    <r>
      <rPr>
        <sz val="11"/>
        <rFont val="Times New Roman"/>
        <family val="1"/>
      </rPr>
      <t>- заработная плата общеучрежденческого и вспомогательного персонала</t>
    </r>
  </si>
  <si>
    <r>
      <t>К</t>
    </r>
    <r>
      <rPr>
        <vertAlign val="subscript"/>
        <sz val="11"/>
        <rFont val="Times New Roman"/>
        <family val="1"/>
      </rPr>
      <t>у</t>
    </r>
    <r>
      <rPr>
        <sz val="11"/>
        <rFont val="Times New Roman"/>
        <family val="1"/>
      </rPr>
      <t xml:space="preserve"> = З</t>
    </r>
    <r>
      <rPr>
        <vertAlign val="subscript"/>
        <sz val="11"/>
        <rFont val="Times New Roman"/>
        <family val="1"/>
      </rPr>
      <t>у</t>
    </r>
    <r>
      <rPr>
        <sz val="11"/>
        <rFont val="Times New Roman"/>
        <family val="1"/>
      </rPr>
      <t xml:space="preserve"> / З</t>
    </r>
    <r>
      <rPr>
        <vertAlign val="subscript"/>
        <sz val="11"/>
        <rFont val="Times New Roman"/>
        <family val="1"/>
      </rPr>
      <t xml:space="preserve">осн , </t>
    </r>
  </si>
  <si>
    <t>Итого:</t>
  </si>
  <si>
    <t>Статья</t>
  </si>
  <si>
    <t>ОМС</t>
  </si>
  <si>
    <t>Бюджет</t>
  </si>
  <si>
    <t>С/счет</t>
  </si>
  <si>
    <t>Итого</t>
  </si>
  <si>
    <r>
      <t xml:space="preserve">221 </t>
    </r>
    <r>
      <rPr>
        <sz val="11"/>
        <rFont val="Times New Roman"/>
        <family val="1"/>
      </rPr>
      <t>Услуги связи</t>
    </r>
  </si>
  <si>
    <r>
      <t xml:space="preserve">222 </t>
    </r>
    <r>
      <rPr>
        <sz val="11"/>
        <rFont val="Times New Roman"/>
        <family val="1"/>
      </rPr>
      <t>Транспортные услуги</t>
    </r>
  </si>
  <si>
    <r>
      <t xml:space="preserve">223 </t>
    </r>
    <r>
      <rPr>
        <sz val="11"/>
        <rFont val="Times New Roman"/>
        <family val="1"/>
      </rPr>
      <t>Коммунальные услуги</t>
    </r>
  </si>
  <si>
    <r>
      <t xml:space="preserve">225 </t>
    </r>
    <r>
      <rPr>
        <sz val="11"/>
        <rFont val="Times New Roman"/>
        <family val="1"/>
      </rPr>
      <t>Услуги по содержанию имущества</t>
    </r>
  </si>
  <si>
    <r>
      <t xml:space="preserve">226 </t>
    </r>
    <r>
      <rPr>
        <sz val="11"/>
        <rFont val="Times New Roman"/>
        <family val="1"/>
      </rPr>
      <t>Прочие услуги</t>
    </r>
  </si>
  <si>
    <r>
      <t xml:space="preserve">290 </t>
    </r>
    <r>
      <rPr>
        <sz val="11"/>
        <rFont val="Times New Roman"/>
        <family val="1"/>
      </rPr>
      <t>Прочие расходы</t>
    </r>
  </si>
  <si>
    <r>
      <t>343</t>
    </r>
    <r>
      <rPr>
        <sz val="11"/>
        <rFont val="Times New Roman"/>
        <family val="1"/>
      </rPr>
      <t xml:space="preserve"> Расходы на ГСМ</t>
    </r>
  </si>
  <si>
    <t>4% от общих расходов</t>
  </si>
  <si>
    <r>
      <t>З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= SUM выплат компенс.х-ра + SUM выплат стимул.х-ра за стаж</t>
    </r>
  </si>
  <si>
    <t>тел. (83191) 5-19-89</t>
  </si>
  <si>
    <t>Лалыкина С. В.</t>
  </si>
  <si>
    <t>Профилактический прием (осмотр, консультация) врача-психиатра-</t>
  </si>
  <si>
    <t>нарколога</t>
  </si>
  <si>
    <t>В 04.036.002</t>
  </si>
  <si>
    <r>
      <t xml:space="preserve">346 </t>
    </r>
    <r>
      <rPr>
        <sz val="11"/>
        <color indexed="10"/>
        <rFont val="Times New Roman"/>
        <family val="1"/>
      </rPr>
      <t xml:space="preserve">Мягкий инвентарь </t>
    </r>
  </si>
  <si>
    <t>Реактивы и химикаты, стекло и химпосуда</t>
  </si>
  <si>
    <t>Профилактический прием (осмотр, консультация) врача-акушера-</t>
  </si>
  <si>
    <t>гинеколога</t>
  </si>
  <si>
    <t>В 04.001.002</t>
  </si>
  <si>
    <t>дерматовенеролога</t>
  </si>
  <si>
    <t>Профилактический прием (осмотр, консультация) врача-</t>
  </si>
  <si>
    <t>В 04.008.002</t>
  </si>
  <si>
    <t>инфекциониста</t>
  </si>
  <si>
    <t>В 04.014.003</t>
  </si>
  <si>
    <t>Профилактический прием (осмотр, консультация) врача-невролога</t>
  </si>
  <si>
    <t>В 04.023.002</t>
  </si>
  <si>
    <t>оториноларинголога</t>
  </si>
  <si>
    <t>В 04.028.002</t>
  </si>
  <si>
    <t>офтальмолога</t>
  </si>
  <si>
    <t>В 04.029.002</t>
  </si>
  <si>
    <t>профпатолога</t>
  </si>
  <si>
    <t>В 04.033.002</t>
  </si>
  <si>
    <t>Профилактический прием (осмотр, консультация) врача-психиатра</t>
  </si>
  <si>
    <t>В 04.035.002</t>
  </si>
  <si>
    <t>Профилактический прием (осмотр, консультация) врача-стоматолога</t>
  </si>
  <si>
    <t>терапевта</t>
  </si>
  <si>
    <t>В 04.065.002</t>
  </si>
  <si>
    <t>В 04.053.002</t>
  </si>
  <si>
    <t>Профилактический прием (осмотр, консультация) врача-хирурга</t>
  </si>
  <si>
    <t>В 04.057.002</t>
  </si>
  <si>
    <t>Предрейсовое медицинское освидетельствование водителей</t>
  </si>
  <si>
    <t>Флюорография легких</t>
  </si>
  <si>
    <t>А 06.09.006</t>
  </si>
  <si>
    <t>Рентгенпленка</t>
  </si>
  <si>
    <t>шт</t>
  </si>
  <si>
    <t>Фиксаж</t>
  </si>
  <si>
    <t>л</t>
  </si>
  <si>
    <t>Проявитель</t>
  </si>
  <si>
    <t xml:space="preserve">Флюорограф </t>
  </si>
  <si>
    <t>Тонко-баки</t>
  </si>
  <si>
    <t>Шкаф для сушки снимков</t>
  </si>
  <si>
    <t>Машина проявочная</t>
  </si>
  <si>
    <t xml:space="preserve">Электрокардиография (Регистрация электрокардиограммы. </t>
  </si>
  <si>
    <t>Расшифровка, описание и интерпретация электрокардиографических</t>
  </si>
  <si>
    <t>данных)</t>
  </si>
  <si>
    <t>А 05.10.006</t>
  </si>
  <si>
    <t>А 05.10.004</t>
  </si>
  <si>
    <t>Электрокардиограф</t>
  </si>
  <si>
    <t>Лента для ЭКГ</t>
  </si>
  <si>
    <t>Эзофагогастродуоденоскопия</t>
  </si>
  <si>
    <t>А 03.16.001</t>
  </si>
  <si>
    <t>Фиброгастроскоп</t>
  </si>
  <si>
    <t>Работы по организации и проведению стерелизации (биксы)</t>
  </si>
  <si>
    <t>Интест</t>
  </si>
  <si>
    <t>Стерилизатор паровой ГК-104</t>
  </si>
  <si>
    <t>Прием (осмотр, консультация) врача-психиатра-нарколога первичный</t>
  </si>
  <si>
    <t>В 01.036.001</t>
  </si>
  <si>
    <t>Прием (осмотр, консультация) врача-психиатра-нарколога повторный</t>
  </si>
  <si>
    <t>В 01.036.002</t>
  </si>
  <si>
    <t>Годовой укол препаратом</t>
  </si>
  <si>
    <t>Годовой укол препаратом "Депо"</t>
  </si>
  <si>
    <t>Ацесоль р-р</t>
  </si>
  <si>
    <t>Глюкоза р-р</t>
  </si>
  <si>
    <t>Витамин В1</t>
  </si>
  <si>
    <t>амп</t>
  </si>
  <si>
    <t>Аскорбиновая к-та</t>
  </si>
  <si>
    <t>Шприцы</t>
  </si>
  <si>
    <t>Система</t>
  </si>
  <si>
    <t>Перчатки</t>
  </si>
  <si>
    <t>Магнезия</t>
  </si>
  <si>
    <t>Спирт</t>
  </si>
  <si>
    <t>Вата</t>
  </si>
  <si>
    <t>А 11.12.003</t>
  </si>
  <si>
    <t>Внутривенное введение лекарственных препаратов</t>
  </si>
  <si>
    <t>Внутримышечное введение лекарственных препаратов</t>
  </si>
  <si>
    <t>А 11.02.002</t>
  </si>
  <si>
    <t>Ультразвуковое исследование желчного пузыря</t>
  </si>
  <si>
    <t>А 04.14.002</t>
  </si>
  <si>
    <t>Аппарат УЗИ</t>
  </si>
  <si>
    <t>Ультразвуковое исследование молочных желез</t>
  </si>
  <si>
    <t>А 04.20.002</t>
  </si>
  <si>
    <t>Ультразвуковое исследование мочевого пузыря</t>
  </si>
  <si>
    <t>А 04.28.002.003</t>
  </si>
  <si>
    <t>Ультразвуковое исследование печени</t>
  </si>
  <si>
    <t>А 04.14.001</t>
  </si>
  <si>
    <t>Ультразвуковое исследование поджелудочной железы</t>
  </si>
  <si>
    <t>А 04.15.001</t>
  </si>
  <si>
    <t>Ультразвуковое исследование почек</t>
  </si>
  <si>
    <t>А 04.28.002.001</t>
  </si>
  <si>
    <t>Ультразвуковое исследование щитовидной железы</t>
  </si>
  <si>
    <t>А 04.22.001</t>
  </si>
  <si>
    <t>Ультразвуковое исследование селезенки</t>
  </si>
  <si>
    <t>А 04.06.001</t>
  </si>
  <si>
    <t>Ультразвуковое исследование легких</t>
  </si>
  <si>
    <t>А 04.09.002</t>
  </si>
  <si>
    <t>Эхокардиография</t>
  </si>
  <si>
    <t>А 04.10.002</t>
  </si>
  <si>
    <t>Ультразвуковое исследование надпочечников</t>
  </si>
  <si>
    <t>А 04.22.002</t>
  </si>
  <si>
    <t xml:space="preserve">Ультразвуковое исследование мягких тканей (одна анатомическая </t>
  </si>
  <si>
    <t>зона)</t>
  </si>
  <si>
    <t>А 04.01.001</t>
  </si>
  <si>
    <t>Ультразвуковое исследование плевральной полости</t>
  </si>
  <si>
    <t>А 04.09.001</t>
  </si>
  <si>
    <t>Ультразвуковое исследование слюнных желез</t>
  </si>
  <si>
    <t>А 04.07.002</t>
  </si>
  <si>
    <t>Анализ мочи (общий)</t>
  </si>
  <si>
    <t>В 03.016.006</t>
  </si>
  <si>
    <t>Фельдшер-лаборант</t>
  </si>
  <si>
    <t>Тест-полоски</t>
  </si>
  <si>
    <t>Анализатор мочи</t>
  </si>
  <si>
    <t>Центрифуга</t>
  </si>
  <si>
    <t>Дозатор</t>
  </si>
  <si>
    <t>Пипетка дозаторная</t>
  </si>
  <si>
    <t>Годовая сумма амортизации (фактич)</t>
  </si>
  <si>
    <t>Общий (клинический) анализ крови развернутый</t>
  </si>
  <si>
    <t>В 03.016.003</t>
  </si>
  <si>
    <t>Пробирки д/гемат.анализа</t>
  </si>
  <si>
    <t>Игла двухсторонняя</t>
  </si>
  <si>
    <t>Анализатор гематологич.</t>
  </si>
  <si>
    <t>Исследование уровня глюкозы в крови</t>
  </si>
  <si>
    <t>А 09.05.023</t>
  </si>
  <si>
    <t>Пробирки д/микроанализа</t>
  </si>
  <si>
    <t>Капиляр</t>
  </si>
  <si>
    <t>Калибровочный р-р</t>
  </si>
  <si>
    <t>Контрольный р-р</t>
  </si>
  <si>
    <t>Анализатор глюкозы</t>
  </si>
  <si>
    <t>Исследование уровня креатинина в крови</t>
  </si>
  <si>
    <t>А 09.05.020</t>
  </si>
  <si>
    <t>Анализатор биохимический</t>
  </si>
  <si>
    <t>Исследование уровня холестерина в крови</t>
  </si>
  <si>
    <t>А 09.05.026</t>
  </si>
  <si>
    <t>Исследование уровня триглицеридов в крови</t>
  </si>
  <si>
    <t>А 09.05.025</t>
  </si>
  <si>
    <t>Пробирки д/клин.исслед</t>
  </si>
  <si>
    <t xml:space="preserve">Микроскоп </t>
  </si>
  <si>
    <t>Исследование амилазы в крови</t>
  </si>
  <si>
    <t>А 09.05.045</t>
  </si>
  <si>
    <t>Бумага</t>
  </si>
  <si>
    <t>Наконечник</t>
  </si>
  <si>
    <t>Коагулометр</t>
  </si>
  <si>
    <t>Исследование уровня липопротеинов в крови</t>
  </si>
  <si>
    <t>А 09.05.027</t>
  </si>
  <si>
    <t>Микроскоп</t>
  </si>
  <si>
    <t>Исследование уровня мочевины в крови</t>
  </si>
  <si>
    <t>А 09.05.017</t>
  </si>
  <si>
    <t>Исследование уровня общего белка в крови</t>
  </si>
  <si>
    <t>А 09.05.010</t>
  </si>
  <si>
    <t>Проведение реакции Вассермана (RW)</t>
  </si>
  <si>
    <t>А 12.06.011</t>
  </si>
  <si>
    <t>Пробирки д/клинич.исслед</t>
  </si>
  <si>
    <t>Люис-тест</t>
  </si>
  <si>
    <t>Исследование уровня общего билирубина в крови</t>
  </si>
  <si>
    <t>А 09.05.021</t>
  </si>
  <si>
    <t>Исследование кала на гельминты</t>
  </si>
  <si>
    <t>А 09.19.002</t>
  </si>
  <si>
    <t xml:space="preserve">Определение основных групп крови. </t>
  </si>
  <si>
    <t>Определение резус-принадлежности</t>
  </si>
  <si>
    <t>А 12.05.005</t>
  </si>
  <si>
    <t>А 12.05.006</t>
  </si>
  <si>
    <t>Люис-тест №2</t>
  </si>
  <si>
    <t>Исследование уровня аланин-трансамиазы в крови</t>
  </si>
  <si>
    <t>А 09.05.042</t>
  </si>
  <si>
    <t>Аланин-аминатрасфераза</t>
  </si>
  <si>
    <t>Исследование уровня аспартат-трансамиазы в крови</t>
  </si>
  <si>
    <t>А 09.05.041</t>
  </si>
  <si>
    <t>Аспарат-иминатрасфераза</t>
  </si>
  <si>
    <t>Исследование уровня мочевой кислоты в крови</t>
  </si>
  <si>
    <t>А 09.05.018</t>
  </si>
  <si>
    <t>Расчет стоимости 1 УЕТ по стоматологии (терапевтический прием)</t>
  </si>
  <si>
    <t>Стоматологическая установка</t>
  </si>
  <si>
    <t>Расчет стоимости 1 УЕТ по стоматологии (хирургический прием)</t>
  </si>
  <si>
    <t>медикаменты (на прием)</t>
  </si>
  <si>
    <t>На основании приказа МЗ НО от 05.06.2008 № 600</t>
  </si>
  <si>
    <t>№ п/п</t>
  </si>
  <si>
    <t>Наименование услуги</t>
  </si>
  <si>
    <t>Код услуги</t>
  </si>
  <si>
    <t>УЕТ</t>
  </si>
  <si>
    <t>Стоимость 1 УЕТ</t>
  </si>
  <si>
    <t>Стоимость услуги</t>
  </si>
  <si>
    <t>На общие виды работ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</si>
  <si>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</si>
  <si>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Помощь при неотложных стоматологических состояниях (включая осмотр)</t>
  </si>
  <si>
    <t>Анестезия внутриротовая (инфильтрационная, проводниковая, внутрипульпарная, интралигаментарная) (плюсуется к видам работ)</t>
  </si>
  <si>
    <t>Внеротовая анестезия (блокада) (плюсуется к видам работ)</t>
  </si>
  <si>
    <t>Премедикация</t>
  </si>
  <si>
    <t>Снятие цельнолитой коронки</t>
  </si>
  <si>
    <t>На приеме больных терапевтического профиля</t>
  </si>
  <si>
    <t>Пломба химического отверждения</t>
  </si>
  <si>
    <t>Пломба светового отверждения</t>
  </si>
  <si>
    <t>Полировка пломбы при реставрационных работах и при лечении кариозных полостей IV класса по Блеку</t>
  </si>
  <si>
    <t>Наложение одной пломбы из цемента при поверхностном и среднем кариесе I и V класса по Блеку, кариес цемента корня</t>
  </si>
  <si>
    <t>Наложение одной пломбы из цемента при поверхностном и среднем кариесе II и III класса по Блеку</t>
  </si>
  <si>
    <t>Наложение одной пломбы из цемента при поверхностном и среднем кариесе IV класса по Блеку</t>
  </si>
  <si>
    <t>Наложение лечебной прокладки при глубоком кариесе</t>
  </si>
  <si>
    <t>Фиксация поста в корневом канале</t>
  </si>
  <si>
    <t>Лечение пульпита ампутационным методом (без наложения пломбы)</t>
  </si>
  <si>
    <t>Лечение одного хорошо проходимого корневого канала без применения средств резорбции</t>
  </si>
  <si>
    <t>Лечение одного корневого канала с применением средств механического и химического расширения</t>
  </si>
  <si>
    <t>Распломбирование одного корневого канала, пломбированного пастой на окись-цинковой основе</t>
  </si>
  <si>
    <t>Распломбирование одного корневого канала, пломбированного пастой (полимеризующей резорц. форм.)</t>
  </si>
  <si>
    <t>Распломбирование одного корневого канала, пломбированного цементом (фосфат-цемент и т.п.)</t>
  </si>
  <si>
    <t>Снятие пломбы</t>
  </si>
  <si>
    <t>Трепанация зуба искусственной коронки</t>
  </si>
  <si>
    <t>На приеме больных с заболеванием пародонта</t>
  </si>
  <si>
    <t>Удаление назубных отложений ручным способом полностью (не менее 5 зубов) с обязательным указанием зубной формулы</t>
  </si>
  <si>
    <t>Закрытый кюретаж в области 2 зубов</t>
  </si>
  <si>
    <t>Открытый кюретаж в области 2 зубов</t>
  </si>
  <si>
    <t>На приеме больных с заболеваниями хирургического профиля</t>
  </si>
  <si>
    <t>Удаление зуба простое</t>
  </si>
  <si>
    <t>Удаление зуба сложное</t>
  </si>
  <si>
    <t>Удаление зуба с отслаиванием слизисто-надкостничного лоскута, выпиливанием фрагмента кортикальной пластинки альвеолярного отростка</t>
  </si>
  <si>
    <t>Внутриротовой разрез с дренированием раны</t>
  </si>
  <si>
    <t>внеротовой разрез, дренирование</t>
  </si>
  <si>
    <t>Лечение альвеолита с кюретажем лунки</t>
  </si>
  <si>
    <t>Операция: цистэктомия (с резекцией верхушки корня)</t>
  </si>
  <si>
    <t>Операция: цистэктомия (без резекции)</t>
  </si>
  <si>
    <t>Операция: иссечение доброкачественного новообразования мягких тканей полости рта (папиллома, фиброма и т.п.)</t>
  </si>
  <si>
    <t>Операция: иссечение доброкачественного образования кожи</t>
  </si>
  <si>
    <t>Иссечение рубца на коже</t>
  </si>
  <si>
    <t>Операция: удаление эпулиса с ростковой зоной</t>
  </si>
  <si>
    <t>Иссечение капюшона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</si>
  <si>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</si>
  <si>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</si>
  <si>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Реплантация однокорневого зуба или зачатка зуба</t>
  </si>
  <si>
    <t>Реплантация многокорневого зуба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</si>
  <si>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</si>
  <si>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</si>
  <si>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Коррекция альвеолярного отростка для подготовки к протезированию</t>
  </si>
  <si>
    <t>Удаление камня из протока</t>
  </si>
  <si>
    <t>Операция: пластика уздечки языка</t>
  </si>
  <si>
    <t>Операция: пластика уздечки верхней губы</t>
  </si>
  <si>
    <t>Расчет стоимости 1 УЕТ по зубопротезированию</t>
  </si>
  <si>
    <t>Зубной техник</t>
  </si>
  <si>
    <t>Комплект оборудования</t>
  </si>
  <si>
    <t>ПРЕЙСКУРАНТ ЦЕН</t>
  </si>
  <si>
    <t>НА ЗУБОПРОТЕЗИРОВАНИЕ</t>
  </si>
  <si>
    <t>№</t>
  </si>
  <si>
    <t>Виды работ на ортопедическом приеме</t>
  </si>
  <si>
    <t>Консультация врача-стоматолога</t>
  </si>
  <si>
    <t>Снятие слепков:</t>
  </si>
  <si>
    <t>- гипсом</t>
  </si>
  <si>
    <t>0,5</t>
  </si>
  <si>
    <t>- импортными массами</t>
  </si>
  <si>
    <t>0,7</t>
  </si>
  <si>
    <t>- слепок двойной спидексом</t>
  </si>
  <si>
    <t>1,5</t>
  </si>
  <si>
    <t>Укрепление коронки:</t>
  </si>
  <si>
    <t>- с применением цемента</t>
  </si>
  <si>
    <t>- с применением цемента Фуджи Плюс</t>
  </si>
  <si>
    <t>1,1</t>
  </si>
  <si>
    <t>Коррекция протеза</t>
  </si>
  <si>
    <t>Индивидуальная ложка</t>
  </si>
  <si>
    <t>1,3</t>
  </si>
  <si>
    <t>Ремонт протеза с переломом:</t>
  </si>
  <si>
    <t>- в одном месте</t>
  </si>
  <si>
    <t>- в двух местах</t>
  </si>
  <si>
    <t>0,8</t>
  </si>
  <si>
    <t xml:space="preserve">Приварка кламмера 1 </t>
  </si>
  <si>
    <t>Приварка кламмера 2</t>
  </si>
  <si>
    <t>0,9</t>
  </si>
  <si>
    <t>Приварка зуба:</t>
  </si>
  <si>
    <t>- 1 зуб</t>
  </si>
  <si>
    <t>- 2 зуба</t>
  </si>
  <si>
    <t>- 3 зуба</t>
  </si>
  <si>
    <t>- 4 зуба</t>
  </si>
  <si>
    <t>Контрольная модель</t>
  </si>
  <si>
    <t>Изготовление зуба металлического</t>
  </si>
  <si>
    <t>Изготовление коронки:</t>
  </si>
  <si>
    <t>- металлической штампованной</t>
  </si>
  <si>
    <t>- пластмассовой</t>
  </si>
  <si>
    <t>- пластмассовой импортной</t>
  </si>
  <si>
    <t>- с послойной облицовкой</t>
  </si>
  <si>
    <t>- комбинированной</t>
  </si>
  <si>
    <t>- телескопической</t>
  </si>
  <si>
    <t>Изготовление коронки цельнолитой - зуб цельнолитой</t>
  </si>
  <si>
    <t>Спайка</t>
  </si>
  <si>
    <t>Лапка</t>
  </si>
  <si>
    <t>Изготовление зуба пластмассового</t>
  </si>
  <si>
    <t>Изготовление штифтовой конструкции</t>
  </si>
  <si>
    <t>Изготовление простого штифтового зуба</t>
  </si>
  <si>
    <t>Изготовление фасетки</t>
  </si>
  <si>
    <t>Изготовление культевой вкладки</t>
  </si>
  <si>
    <t>Перебазировка съемного протеза</t>
  </si>
  <si>
    <t>Изготовление съемного протеза из пластм. (в/ч, н/ч):</t>
  </si>
  <si>
    <t>1 зуб</t>
  </si>
  <si>
    <t>То же с 2 зубами</t>
  </si>
  <si>
    <t>С 3 зубами</t>
  </si>
  <si>
    <t>С 4 зубами</t>
  </si>
  <si>
    <t>С 5 зубами</t>
  </si>
  <si>
    <t>С 6 зубами</t>
  </si>
  <si>
    <t>С 7 зубами</t>
  </si>
  <si>
    <t>С 8 зубами</t>
  </si>
  <si>
    <t>С 9 зубами</t>
  </si>
  <si>
    <t>С 10 зубами</t>
  </si>
  <si>
    <t>С 11 зубами</t>
  </si>
  <si>
    <t>С 12 зубами</t>
  </si>
  <si>
    <t>С 13 зубами</t>
  </si>
  <si>
    <t>С 14 зубами</t>
  </si>
  <si>
    <t>То же с  14 зубами в анатомическом артикуляторе</t>
  </si>
  <si>
    <t>Съемный протез (в/ч, н/ч)</t>
  </si>
  <si>
    <t>Одного протеза</t>
  </si>
  <si>
    <t xml:space="preserve">Изготовление полными съемными пластинками с </t>
  </si>
  <si>
    <t>фарфоровыми зубами</t>
  </si>
  <si>
    <t>Подготовка канала под штифт</t>
  </si>
  <si>
    <t>Реставрация фасетки композитами</t>
  </si>
  <si>
    <t>Снятие искусственной коронки</t>
  </si>
  <si>
    <t>Восстановление фасетки</t>
  </si>
  <si>
    <t>Кламмер</t>
  </si>
  <si>
    <t>Кламмер опорно удерживающий</t>
  </si>
  <si>
    <t>Пелот</t>
  </si>
  <si>
    <t xml:space="preserve">Утверждаю </t>
  </si>
  <si>
    <t>Наименование медицинской  услуги</t>
  </si>
  <si>
    <t>Офтальмоскопия</t>
  </si>
  <si>
    <t>Электрокардиография (Регистрация электрокардиограммы. Расшифровка, описание и интерпретация электрокардиографических данных)</t>
  </si>
  <si>
    <t>Ультразвуковое исследование слюнных желёз</t>
  </si>
  <si>
    <t>Ультразвуковое исследование лёгких</t>
  </si>
  <si>
    <t>Ультразвуковое исследование селезёнки</t>
  </si>
  <si>
    <t>Ультразвуковое исследование мягких тканей (одна анатомическая зона)</t>
  </si>
  <si>
    <t>Исследование уровня аланин-трансаминазы в крови</t>
  </si>
  <si>
    <t>Исследование уровня аспартат-трансаминазы в крови</t>
  </si>
  <si>
    <t>Иссследование уровня холестерина в крови</t>
  </si>
  <si>
    <t>Определение основных групп крови (А, В, 0). Определение резус-принадлежности</t>
  </si>
  <si>
    <t>Исследование уровня амилазы в крови</t>
  </si>
  <si>
    <t>Работы по наркологической экспертизе</t>
  </si>
  <si>
    <t>Внутривенное введение лекартсвенных препаратов</t>
  </si>
  <si>
    <t>Подготовка и выдача справки из архива (копия истории болезни)</t>
  </si>
  <si>
    <t>Подготовка и выдача справки из архива (поликлиника)</t>
  </si>
  <si>
    <t>Алкотестер</t>
  </si>
  <si>
    <t>Работы по наркологической экспертизе (тест-контроль)</t>
  </si>
  <si>
    <t>Тест-полоска</t>
  </si>
  <si>
    <t>Транспортировка больных санитарным автотранспортом вне</t>
  </si>
  <si>
    <t>медицинского учреждения (1 км)</t>
  </si>
  <si>
    <t>ГСМ</t>
  </si>
  <si>
    <t>Офтальмоскоп</t>
  </si>
  <si>
    <t>Периметр</t>
  </si>
  <si>
    <t>Тонометрия глаза</t>
  </si>
  <si>
    <t>А 02.26.015</t>
  </si>
  <si>
    <t>Тонометр внутриглазного давления</t>
  </si>
  <si>
    <t>А 02.26.003</t>
  </si>
  <si>
    <t>Вестибулометрия</t>
  </si>
  <si>
    <t>А 03.25.001</t>
  </si>
  <si>
    <t>Объективная аудиометрия</t>
  </si>
  <si>
    <t>Главный бухгалтер</t>
  </si>
  <si>
    <r>
      <t>"__</t>
    </r>
    <r>
      <rPr>
        <u val="single"/>
        <sz val="12"/>
        <rFont val="Times New Roman"/>
        <family val="1"/>
      </rPr>
      <t>13</t>
    </r>
    <r>
      <rPr>
        <sz val="12"/>
        <rFont val="Times New Roman"/>
        <family val="1"/>
      </rPr>
      <t>___" __</t>
    </r>
    <r>
      <rPr>
        <u val="single"/>
        <sz val="12"/>
        <rFont val="Times New Roman"/>
        <family val="1"/>
      </rPr>
      <t xml:space="preserve">         июля      </t>
    </r>
    <r>
      <rPr>
        <sz val="12"/>
        <rFont val="Times New Roman"/>
        <family val="1"/>
      </rPr>
      <t>__</t>
    </r>
  </si>
  <si>
    <t>Перечень стоматологических услуг</t>
  </si>
  <si>
    <t>Перечень услуг по зубопротезированию</t>
  </si>
  <si>
    <t>Расчет коэффициента косвенных расходов (SUM Нр) (по данным 2011 года)</t>
  </si>
  <si>
    <r>
      <t>К</t>
    </r>
    <r>
      <rPr>
        <vertAlign val="subscript"/>
        <sz val="11"/>
        <rFont val="Times New Roman"/>
        <family val="1"/>
      </rPr>
      <t>нр</t>
    </r>
    <r>
      <rPr>
        <sz val="11"/>
        <rFont val="Times New Roman"/>
        <family val="1"/>
      </rPr>
      <t xml:space="preserve"> = SUM Н</t>
    </r>
    <r>
      <rPr>
        <vertAlign val="subscript"/>
        <sz val="11"/>
        <rFont val="Times New Roman"/>
        <family val="1"/>
      </rPr>
      <t>р</t>
    </r>
    <r>
      <rPr>
        <sz val="11"/>
        <rFont val="Times New Roman"/>
        <family val="1"/>
      </rPr>
      <t xml:space="preserve"> / SUM З</t>
    </r>
    <r>
      <rPr>
        <vertAlign val="subscript"/>
        <sz val="11"/>
        <rFont val="Times New Roman"/>
        <family val="1"/>
      </rPr>
      <t>осн</t>
    </r>
  </si>
  <si>
    <t>(по данным 2011 года)</t>
  </si>
  <si>
    <r>
      <t>Расчет коэффициента дополнительных выплат (К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>) (по данным 2011 года)</t>
    </r>
  </si>
  <si>
    <t xml:space="preserve">Зам гл. врача по </t>
  </si>
  <si>
    <t xml:space="preserve">экономическим вопросам </t>
  </si>
  <si>
    <t>Стоимость ГСМ</t>
  </si>
  <si>
    <t xml:space="preserve">Код услуги* </t>
  </si>
  <si>
    <t xml:space="preserve">Стоимость, руб. </t>
  </si>
  <si>
    <t>А 05.10.006             А 05.10.004</t>
  </si>
  <si>
    <t>А 12.05.005               А 12.05.006</t>
  </si>
  <si>
    <t>Галанов М.А.</t>
  </si>
  <si>
    <t>ГБУЗ НО "Уразовская ЦРБ"</t>
  </si>
  <si>
    <t>тел. (83194) 2-16-30</t>
  </si>
  <si>
    <t>Сафина Р.С.</t>
  </si>
  <si>
    <t xml:space="preserve"> </t>
  </si>
  <si>
    <r>
      <t>"__5___" __сентября</t>
    </r>
    <r>
      <rPr>
        <u val="single"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__</t>
    </r>
  </si>
  <si>
    <t>ГБУЗ НО "УразовскаяЦРБ"</t>
  </si>
  <si>
    <r>
      <t>З</t>
    </r>
    <r>
      <rPr>
        <vertAlign val="subscript"/>
        <sz val="11"/>
        <rFont val="Times New Roman"/>
        <family val="1"/>
      </rPr>
      <t>осн</t>
    </r>
    <r>
      <rPr>
        <sz val="11"/>
        <rFont val="Times New Roman"/>
        <family val="1"/>
      </rPr>
      <t xml:space="preserve"> = 3899 тыс.руб. + 7343,4 тыс.руб. =11242,4 тыс.руб.</t>
    </r>
  </si>
  <si>
    <r>
      <t>З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= 8194,4 тыс.руб. + 6845 тыс.руб. = 15039,4 тыс.руб.</t>
    </r>
  </si>
  <si>
    <r>
      <t>К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= 15039,4 тыс.руб. / 11242,4 тыс.руб.</t>
    </r>
  </si>
  <si>
    <r>
      <t>К</t>
    </r>
    <r>
      <rPr>
        <vertAlign val="subscript"/>
        <sz val="11"/>
        <rFont val="Times New Roman"/>
        <family val="1"/>
      </rPr>
      <t>д</t>
    </r>
    <r>
      <rPr>
        <sz val="11"/>
        <rFont val="Times New Roman"/>
        <family val="1"/>
      </rPr>
      <t xml:space="preserve"> = 1,33</t>
    </r>
  </si>
  <si>
    <r>
      <t xml:space="preserve">340 </t>
    </r>
    <r>
      <rPr>
        <sz val="11"/>
        <rFont val="Times New Roman"/>
        <family val="1"/>
      </rPr>
      <t>Прочие материальные активы</t>
    </r>
  </si>
  <si>
    <r>
      <t>К</t>
    </r>
    <r>
      <rPr>
        <vertAlign val="subscript"/>
        <sz val="11"/>
        <rFont val="Times New Roman"/>
        <family val="1"/>
      </rPr>
      <t>нр</t>
    </r>
    <r>
      <rPr>
        <sz val="11"/>
        <rFont val="Times New Roman"/>
        <family val="1"/>
      </rPr>
      <t xml:space="preserve"> = 21607,3 / 11242,4</t>
    </r>
  </si>
  <si>
    <r>
      <t>К</t>
    </r>
    <r>
      <rPr>
        <vertAlign val="subscript"/>
        <sz val="11"/>
        <rFont val="Times New Roman"/>
        <family val="1"/>
      </rPr>
      <t>нр</t>
    </r>
    <r>
      <rPr>
        <sz val="11"/>
        <rFont val="Times New Roman"/>
        <family val="1"/>
      </rPr>
      <t xml:space="preserve"> = 1,92</t>
    </r>
  </si>
  <si>
    <t>ГБУЗ НО "Уразовская  ЦРБ"</t>
  </si>
  <si>
    <t xml:space="preserve"> Главный врач ___________</t>
  </si>
  <si>
    <t xml:space="preserve">   </t>
  </si>
  <si>
    <r>
      <t>К</t>
    </r>
    <r>
      <rPr>
        <vertAlign val="subscript"/>
        <sz val="11"/>
        <rFont val="Times New Roman"/>
        <family val="1"/>
      </rPr>
      <t>у</t>
    </r>
    <r>
      <rPr>
        <sz val="11"/>
        <rFont val="Times New Roman"/>
        <family val="1"/>
      </rPr>
      <t xml:space="preserve"> = 11839,5 тыс.руб. / 11242,4 тыс.руб.</t>
    </r>
  </si>
  <si>
    <r>
      <t>К</t>
    </r>
    <r>
      <rPr>
        <vertAlign val="subscript"/>
        <sz val="11"/>
        <rFont val="Times New Roman"/>
        <family val="1"/>
      </rPr>
      <t>у</t>
    </r>
    <r>
      <rPr>
        <sz val="11"/>
        <rFont val="Times New Roman"/>
        <family val="1"/>
      </rPr>
      <t xml:space="preserve"> = 1,05</t>
    </r>
  </si>
  <si>
    <t xml:space="preserve">  Прейскурант цен на платные  медицинские услуги,                                                                               предоставляемые ГБУЗ НО "Уразовская центральная районная больница"</t>
  </si>
  <si>
    <t>2013г.</t>
  </si>
  <si>
    <r>
      <t>"__15___" __</t>
    </r>
    <r>
      <rPr>
        <u val="single"/>
        <sz val="12"/>
        <rFont val="Times New Roman"/>
        <family val="1"/>
      </rPr>
      <t xml:space="preserve">        октября      </t>
    </r>
    <r>
      <rPr>
        <sz val="12"/>
        <rFont val="Times New Roman"/>
        <family val="1"/>
      </rPr>
      <t>__</t>
    </r>
  </si>
  <si>
    <r>
      <t>"__15___" __</t>
    </r>
    <r>
      <rPr>
        <u val="single"/>
        <sz val="12"/>
        <rFont val="Times New Roman"/>
        <family val="1"/>
      </rPr>
      <t xml:space="preserve">       октября      </t>
    </r>
    <r>
      <rPr>
        <sz val="12"/>
        <rFont val="Times New Roman"/>
        <family val="1"/>
      </rPr>
      <t>__</t>
    </r>
  </si>
  <si>
    <r>
      <t>"__15___" __октября</t>
    </r>
    <r>
      <rPr>
        <u val="single"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__</t>
    </r>
  </si>
  <si>
    <t>Детская вакцинация</t>
  </si>
  <si>
    <t>подбор очков (офтальмология)</t>
  </si>
  <si>
    <t>Рентгенаппаратура</t>
  </si>
  <si>
    <t xml:space="preserve">рентгеноскопия зубов </t>
  </si>
  <si>
    <t xml:space="preserve">рентгеноскопия мелких суставов </t>
  </si>
  <si>
    <t xml:space="preserve">рентгеноскопия крупных суставов </t>
  </si>
  <si>
    <t xml:space="preserve">Вакцинация против бешенства </t>
  </si>
  <si>
    <t xml:space="preserve">Вакцинация против столбняка </t>
  </si>
  <si>
    <t xml:space="preserve">хирургические перевязки </t>
  </si>
  <si>
    <t xml:space="preserve">наложение гипсовой повязки </t>
  </si>
  <si>
    <t>хирургическая обработка ран</t>
  </si>
  <si>
    <t>снятие швов(хирургия)</t>
  </si>
  <si>
    <t>инголяция</t>
  </si>
  <si>
    <t>УВЧ</t>
  </si>
  <si>
    <t>Электрофарез</t>
  </si>
  <si>
    <t>Парафин</t>
  </si>
  <si>
    <t>ультразвук</t>
  </si>
  <si>
    <t>Циркумцизио(обрезание)</t>
  </si>
  <si>
    <t>циркумцизио(обрезание)</t>
  </si>
  <si>
    <t>парафин</t>
  </si>
  <si>
    <t>хирургические перевязки</t>
  </si>
  <si>
    <t>наложение гипсовой повязки</t>
  </si>
  <si>
    <t>вакцинация против столбняка</t>
  </si>
  <si>
    <t>вакцинация против бешенства</t>
  </si>
  <si>
    <t>детская вакцинация</t>
  </si>
  <si>
    <t>рентгеноскопия кишечника</t>
  </si>
  <si>
    <r>
      <t>"__15___" __</t>
    </r>
    <r>
      <rPr>
        <u val="single"/>
        <sz val="12"/>
        <rFont val="Times New Roman"/>
        <family val="1"/>
      </rPr>
      <t xml:space="preserve"> октября     </t>
    </r>
    <r>
      <rPr>
        <sz val="12"/>
        <rFont val="Times New Roman"/>
        <family val="1"/>
      </rPr>
      <t>__</t>
    </r>
  </si>
  <si>
    <t>А 16.21.013</t>
  </si>
  <si>
    <t>В 01.052.001</t>
  </si>
  <si>
    <t>А20.23.002</t>
  </si>
  <si>
    <t>А17.30.024</t>
  </si>
  <si>
    <t>А17.09.004</t>
  </si>
  <si>
    <t>А17.08.003</t>
  </si>
  <si>
    <t>В04.014.004</t>
  </si>
  <si>
    <t>А23.26.001</t>
  </si>
  <si>
    <t>МАССАЖ</t>
  </si>
  <si>
    <t>А21.30.005</t>
  </si>
  <si>
    <t>Прием (осмотр, консультация) врача-терапевта</t>
  </si>
  <si>
    <t>Прием (осмотр, консультация) врача психиатра-нарколога</t>
  </si>
  <si>
    <t>Прием (осмотр, консультация) врача-акушера-гинеколога</t>
  </si>
  <si>
    <t>Прием (осмотр, консультация) врача-дерматовенеролога</t>
  </si>
  <si>
    <t>Прием (осмотр, консультация) врача-инфекциониста</t>
  </si>
  <si>
    <t>Прием (осмотр, консультация) врача-невролога</t>
  </si>
  <si>
    <t>Прием (осмотр, консультация) врача-оториноларинголога</t>
  </si>
  <si>
    <t>Прием (осмотр, консультация) врача-офтальмолога</t>
  </si>
  <si>
    <t>Прием (осмотр, консультация) врача-психиатра</t>
  </si>
  <si>
    <t>Прием (осмотр, консультация) врача-хирурга</t>
  </si>
  <si>
    <t>Тонометрия глазного давления</t>
  </si>
  <si>
    <t>ФЛГ</t>
  </si>
  <si>
    <t>Перевозка больных санитарным  автотранспортом  при условиях ,невходящих в программу госгарантий (1 км)</t>
  </si>
  <si>
    <t xml:space="preserve"> ЭКГ маниторирование</t>
  </si>
  <si>
    <t>электрофорез</t>
  </si>
  <si>
    <t>рентгенография копия крупных суставов</t>
  </si>
  <si>
    <t>рентгенография мелких суставов</t>
  </si>
  <si>
    <t>рентгенография  грудной клетки в одной проекции</t>
  </si>
  <si>
    <t>рентгеноскопия  пищевода</t>
  </si>
  <si>
    <t>Ингаляция</t>
  </si>
  <si>
    <t>Кагулоаграмма</t>
  </si>
  <si>
    <t>фибриноген</t>
  </si>
  <si>
    <t>анализ на бруциллез</t>
  </si>
  <si>
    <t>мазок на флору</t>
  </si>
  <si>
    <t>мазок на цитологию</t>
  </si>
  <si>
    <t>2015г.</t>
  </si>
  <si>
    <t>"__1___" июня</t>
  </si>
  <si>
    <r>
      <t>"__1___" __</t>
    </r>
    <r>
      <rPr>
        <u val="single"/>
        <sz val="12"/>
        <rFont val="Times New Roman"/>
        <family val="1"/>
      </rPr>
      <t xml:space="preserve">        июня      </t>
    </r>
    <r>
      <rPr>
        <sz val="12"/>
        <rFont val="Times New Roman"/>
        <family val="1"/>
      </rPr>
      <t>__</t>
    </r>
  </si>
  <si>
    <r>
      <t>"__1___" __июня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__</t>
    </r>
  </si>
  <si>
    <t xml:space="preserve">анализ крови на маркер гепатита В </t>
  </si>
  <si>
    <t xml:space="preserve">анализ крови на маркер гепатита С </t>
  </si>
  <si>
    <t xml:space="preserve">Спрака на оружие </t>
  </si>
  <si>
    <t>Прием врача педитра участкового</t>
  </si>
  <si>
    <t>2016г.</t>
  </si>
  <si>
    <r>
      <t>"__10___" _мая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__</t>
    </r>
  </si>
  <si>
    <r>
      <t>"_10___" __</t>
    </r>
    <r>
      <rPr>
        <u val="single"/>
        <sz val="12"/>
        <rFont val="Times New Roman"/>
        <family val="1"/>
      </rPr>
      <t xml:space="preserve"> мая</t>
    </r>
    <r>
      <rPr>
        <sz val="12"/>
        <rFont val="Times New Roman"/>
        <family val="1"/>
      </rPr>
      <t>__</t>
    </r>
  </si>
  <si>
    <t>Прием врача профпатолога</t>
  </si>
  <si>
    <t>Профилактический прием (осмотр, консультация) врача-педиатра участкового</t>
  </si>
  <si>
    <t>В 04.031.004</t>
  </si>
  <si>
    <t>Биохимический анализ крови общетерапевтический(8 показателей)</t>
  </si>
  <si>
    <t>Определение антигена хеликобактер в фекалиях-экспресс тест</t>
  </si>
  <si>
    <t>Определение антиген к хеликобактеру пилори в крови(Helicobacter pylon)</t>
  </si>
  <si>
    <t>Взятие крови из пальца</t>
  </si>
  <si>
    <t>Экспресс-исследованиу уровня тропонина в крови</t>
  </si>
  <si>
    <t>Исследование уровня магния в крови</t>
  </si>
  <si>
    <t>Исследование уровня альбумина в крови</t>
  </si>
  <si>
    <t>А11.05.001</t>
  </si>
  <si>
    <t>А09.05.011</t>
  </si>
  <si>
    <t>Исследование уровня гамма-глютаминтрансферазы в крови</t>
  </si>
  <si>
    <t>А09.05.044</t>
  </si>
  <si>
    <t>Исследование уровня гликированного гемоглобина в крови</t>
  </si>
  <si>
    <t>А09.05.083</t>
  </si>
  <si>
    <t>Исследование уровня железа сыворотки в крови</t>
  </si>
  <si>
    <t>А 09.05.007</t>
  </si>
  <si>
    <t>Исследование уровня креатинкиназы  в крови</t>
  </si>
  <si>
    <t>А09.05.043</t>
  </si>
  <si>
    <t>Исследование уровня лактатдетидрогеназы в крови</t>
  </si>
  <si>
    <t>А09.05.039</t>
  </si>
  <si>
    <t>Исследование уровня общего кальция в крови</t>
  </si>
  <si>
    <t>А09.05.032</t>
  </si>
  <si>
    <t>Исследование уровня общих липидов в крови</t>
  </si>
  <si>
    <t>А09.05.024</t>
  </si>
  <si>
    <t>Исследование уровня фибриногена в крови</t>
  </si>
  <si>
    <t>А09.05.50</t>
  </si>
  <si>
    <t>Исследование уровня щелочной фосфатазы в крови</t>
  </si>
  <si>
    <t>А09.05.046</t>
  </si>
  <si>
    <t>Исследование уровня калия в крови</t>
  </si>
  <si>
    <t>А09.05.031</t>
  </si>
  <si>
    <t>Исследование уровня натрия в крови</t>
  </si>
  <si>
    <t>А09.05.030</t>
  </si>
  <si>
    <t>Исследование уровня (концентрации) изоферментов креатинкиназы в крови</t>
  </si>
  <si>
    <t>А09.05.177</t>
  </si>
  <si>
    <t>Определение международного нормализованного отношения(МНО)</t>
  </si>
  <si>
    <t>А09.30.010</t>
  </si>
  <si>
    <t>Определение протромбинового времени в крови</t>
  </si>
  <si>
    <t>А012.05.27</t>
  </si>
  <si>
    <t>Исследование уровня глюкозы в моче</t>
  </si>
  <si>
    <t>А09.28.011</t>
  </si>
  <si>
    <t>Проведение глюкозотолерантного теста</t>
  </si>
  <si>
    <t>А12.22.055</t>
  </si>
  <si>
    <t>Исследование уровня мочевой кислоты в моче</t>
  </si>
  <si>
    <t>А09.28.010</t>
  </si>
  <si>
    <t>Определение концентрации С-реактивного белка в сыворотке крови</t>
  </si>
  <si>
    <t>А09.05.009</t>
  </si>
  <si>
    <t>Микроскопическое исследование волос на грибки</t>
  </si>
  <si>
    <t>А06.01.011</t>
  </si>
  <si>
    <t>Микроскопия соскоба с кожи</t>
  </si>
  <si>
    <t>А09.01.001</t>
  </si>
  <si>
    <t>Исследование белка в суточной моче</t>
  </si>
  <si>
    <t>А09.20.005</t>
  </si>
  <si>
    <t>Соскоб с языка на кандиды</t>
  </si>
  <si>
    <t>А09.07.003</t>
  </si>
  <si>
    <t>Исследование времени кровотечения</t>
  </si>
  <si>
    <t>А012.05.015</t>
  </si>
  <si>
    <t>Исследование кала на скрытую кровь</t>
  </si>
  <si>
    <t>А09.19.001</t>
  </si>
  <si>
    <t>А09.05.012</t>
  </si>
  <si>
    <t>Исследование мочи по Ничепаренко</t>
  </si>
  <si>
    <t>А09.05.013</t>
  </si>
  <si>
    <t>Исследование  уровня тромбоцитов в крови</t>
  </si>
  <si>
    <t>А08.05.005</t>
  </si>
  <si>
    <t>Микроскопическое исследование нативного и окрашенного препарата мокроты</t>
  </si>
  <si>
    <t>А09.09.001</t>
  </si>
  <si>
    <t>Копрологическое исследование</t>
  </si>
  <si>
    <t>В03.016.010</t>
  </si>
  <si>
    <t>Общий анализ крови</t>
  </si>
  <si>
    <t>В03.016.002</t>
  </si>
  <si>
    <t>Определение белка в моче</t>
  </si>
  <si>
    <t>А09.28.003</t>
  </si>
  <si>
    <t>Микроскопическое  исследование влагалищного отделяемого на грибы рода</t>
  </si>
  <si>
    <t>А26.20.015</t>
  </si>
  <si>
    <t>Исследование ревматоидного фактора в крови</t>
  </si>
  <si>
    <t>А12.06.019</t>
  </si>
  <si>
    <t>Микрореакция  на сифилис</t>
  </si>
  <si>
    <t>А12.06.011</t>
  </si>
  <si>
    <t>Снятие алкогольной интоксикации в сутки</t>
  </si>
  <si>
    <t>Профосмотр периодический,предварительный</t>
  </si>
  <si>
    <t>Консультация специалиста при жалобах</t>
  </si>
  <si>
    <t>Лечение кариес средний с световой пломбой</t>
  </si>
  <si>
    <t>Лечение кариес глубокий с химической пломбой</t>
  </si>
  <si>
    <t>Лечение кариес средний с химической пломбой</t>
  </si>
  <si>
    <t>Лечение кариес глубокий с световой пломбой</t>
  </si>
  <si>
    <t>Пульпит одного канала с химической пломбой</t>
  </si>
  <si>
    <t>Пульпит одного канала с световой пломбой</t>
  </si>
  <si>
    <t>Пульпит двух  каналов с химической пломбой</t>
  </si>
  <si>
    <t>Пульпит двух каналов с световой пломбой</t>
  </si>
  <si>
    <t>Пульпит трех  каналов с химической пломбой</t>
  </si>
  <si>
    <t>Пульпит трех каналов с световой пломбой</t>
  </si>
  <si>
    <t>Периодонтит одного канала с химической пломбой</t>
  </si>
  <si>
    <t>Периодонтит одного канала с световой пломбой</t>
  </si>
  <si>
    <t>Периодонтит двух каналов с химической пломбой</t>
  </si>
  <si>
    <t>Периодонтит двух каналов с световой пломбой</t>
  </si>
  <si>
    <t>Периодонтит трех каналов с химической пломбой</t>
  </si>
  <si>
    <t>Периодонтит трех каналов с световой пломбой</t>
  </si>
  <si>
    <t>Удаление простое</t>
  </si>
  <si>
    <t>Удаление сложное</t>
  </si>
  <si>
    <t>Удаление молочного зуба</t>
  </si>
  <si>
    <t>Удаление зубных камней 1 челюсти</t>
  </si>
  <si>
    <t>Удаление зубных камней 2 челюсти</t>
  </si>
  <si>
    <t>Справка  в бассейн взрослые</t>
  </si>
  <si>
    <t>Справка  в бассейн детям</t>
  </si>
  <si>
    <t>Электроэнцефалограмма</t>
  </si>
  <si>
    <t>ФГДС</t>
  </si>
  <si>
    <t>ВК</t>
  </si>
  <si>
    <t>Амбулаторно-поликлинические услуги</t>
  </si>
  <si>
    <t>СТОМАТОЛОГИЧЕСКИЕ УСЛУГИ</t>
  </si>
  <si>
    <t>Ведущий экономист</t>
  </si>
  <si>
    <t>Кровь на ВИЧ</t>
  </si>
  <si>
    <t>КЛИНИКО-ДИАГНОСТИЧЕСКИЕ ЛАБОРАТОРНЫЕ УСЛУГИ</t>
  </si>
  <si>
    <t>РЕНТГЕНОВСКИЕ УСЛУГИ</t>
  </si>
  <si>
    <t>УСЛУГИ УЗИ</t>
  </si>
  <si>
    <t>СТАЦИОНАРНЫЕ УСЛУГИ</t>
  </si>
  <si>
    <t>рентген   зуба</t>
  </si>
  <si>
    <t>Наложение мышьяковистой пастой</t>
  </si>
  <si>
    <t>Анестезия  инфильтрационная</t>
  </si>
  <si>
    <t>Ампутация  пульпита</t>
  </si>
  <si>
    <t>Экстирнация</t>
  </si>
  <si>
    <t>Обработка 1 зуба фторсодержащие лаками 1 зуба</t>
  </si>
  <si>
    <t>Повторный прием стоматологу</t>
  </si>
  <si>
    <t>ПСА онкомаркеры</t>
  </si>
  <si>
    <t>ЭСА онкомаркеры</t>
  </si>
  <si>
    <t xml:space="preserve">  </t>
  </si>
  <si>
    <t>Взятие крови из вены</t>
  </si>
  <si>
    <t>Яшков А.А.</t>
  </si>
  <si>
    <t>хроматрафгическое исследование  мочи</t>
  </si>
  <si>
    <t>спирография</t>
  </si>
  <si>
    <t xml:space="preserve">лечение больных на платных койках в сутки </t>
  </si>
  <si>
    <t>рентгеноскопия пищевода</t>
  </si>
  <si>
    <t>ЭКГ мониторирование</t>
  </si>
  <si>
    <t>Подготовка и выдача справки из архива (ПОЛИКЛИНИКА)</t>
  </si>
  <si>
    <t>Приложение №1</t>
  </si>
  <si>
    <t>2020г.</t>
  </si>
  <si>
    <t>марта</t>
  </si>
  <si>
    <t>УТВЕРЖДАЮ</t>
  </si>
  <si>
    <t>МАРТА</t>
  </si>
  <si>
    <t xml:space="preserve">   УТВЕРЖДАЮ</t>
  </si>
  <si>
    <t xml:space="preserve">    УТВЕРЖДАЮ</t>
  </si>
  <si>
    <t xml:space="preserve">       УТВЕРЖДАЮ</t>
  </si>
  <si>
    <t>марьа</t>
  </si>
  <si>
    <t>Маммография</t>
  </si>
  <si>
    <t>Послерейсовое медицинское освидетельствование водителей</t>
  </si>
  <si>
    <t>мазок на COVID-19</t>
  </si>
  <si>
    <t>2021г.</t>
  </si>
  <si>
    <t xml:space="preserve">"__9__"  февраля </t>
  </si>
  <si>
    <t>УТВЕЖДАЮ</t>
  </si>
  <si>
    <t>"__9___" __ февраля_</t>
  </si>
  <si>
    <r>
      <t>"__9___" __мая</t>
    </r>
    <r>
      <rPr>
        <u val="single"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>__</t>
    </r>
  </si>
  <si>
    <t>по договору подрядной организации</t>
  </si>
  <si>
    <t>случай</t>
  </si>
  <si>
    <t>транспортные расходы</t>
  </si>
  <si>
    <t>кровь на антитела COVID-19</t>
  </si>
  <si>
    <t xml:space="preserve">кровь на антитела igM  </t>
  </si>
  <si>
    <t>кровь на антитела   igG</t>
  </si>
  <si>
    <t>1.3.Медикаменты и транспортные расходы</t>
  </si>
  <si>
    <t>1.3 по договору подрядной организации</t>
  </si>
  <si>
    <t>за забор мазка</t>
  </si>
  <si>
    <t>Кручаева Е.А.</t>
  </si>
  <si>
    <t>2022г.</t>
  </si>
  <si>
    <t>кровь на определение карбогидрат-дефицитного трансферрина (CDT)</t>
  </si>
  <si>
    <t>расходы по взитиюкрови,медикаментов и доставка в Н.Новгород</t>
  </si>
  <si>
    <t>стоимость пробирки</t>
  </si>
  <si>
    <t>зарплата сотрудников с начислениями</t>
  </si>
  <si>
    <t>60 литров*47 руб=2820руб/8=352руб</t>
  </si>
  <si>
    <t>расходы по доставке анализов в Н.Новгород</t>
  </si>
  <si>
    <t>2022 год</t>
  </si>
  <si>
    <t>Главный врач ГБУЗ НО "Уразовская ЦРБ"</t>
  </si>
  <si>
    <t>анализ крови СDT(количественное икачественное определение карбогидрат-дефицитного трансферрина (СDT)</t>
  </si>
  <si>
    <t>А.09.05.229</t>
  </si>
  <si>
    <t>А.09.28.055</t>
  </si>
  <si>
    <t>массаж за 1 сеанс на одну область</t>
  </si>
  <si>
    <t>Психиатрическое освиделельствование (по договору обл.б-цей Кащенко)</t>
  </si>
  <si>
    <t>Билялова З.Р.</t>
  </si>
  <si>
    <t>Исследование мочи по Зимницкому</t>
  </si>
  <si>
    <t>D-димер</t>
  </si>
  <si>
    <t>А7.3.14</t>
  </si>
  <si>
    <t>"_21___" _марта__</t>
  </si>
  <si>
    <t xml:space="preserve">"     21"         марта </t>
  </si>
  <si>
    <t>"_21___"   марта</t>
  </si>
  <si>
    <t>"21 "       МАРТА</t>
  </si>
  <si>
    <t>"__21___"      марта</t>
  </si>
  <si>
    <t>"_21___"    марта</t>
  </si>
  <si>
    <t>"__21___"     марта</t>
  </si>
  <si>
    <t>"__21___"                   ФЕВРАЛЯ</t>
  </si>
  <si>
    <t>21"     марта</t>
  </si>
  <si>
    <t>"21_"     марта</t>
  </si>
  <si>
    <t>2022г</t>
  </si>
  <si>
    <t>"__21___"    МАРТА</t>
  </si>
  <si>
    <t>"  21 "       марта</t>
  </si>
  <si>
    <t>"__21__"       марта</t>
  </si>
  <si>
    <t>"__21___"     МАРТА</t>
  </si>
  <si>
    <t>"_21__"       марта</t>
  </si>
  <si>
    <r>
      <t xml:space="preserve">С учетом поправочного коэффициента </t>
    </r>
    <r>
      <rPr>
        <i/>
        <sz val="14"/>
        <rFont val="Times New Roman"/>
        <family val="1"/>
      </rPr>
      <t xml:space="preserve"> ( приложить приказ)</t>
    </r>
  </si>
  <si>
    <r>
      <t xml:space="preserve">Баланс рабочего времени </t>
    </r>
    <r>
      <rPr>
        <b/>
        <sz val="14"/>
        <rFont val="Times New Roman"/>
        <family val="1"/>
      </rPr>
      <t>годовой</t>
    </r>
    <r>
      <rPr>
        <sz val="14"/>
        <rFont val="Times New Roman"/>
        <family val="1"/>
      </rPr>
      <t xml:space="preserve"> мин.</t>
    </r>
  </si>
  <si>
    <r>
      <t>"__21__" _марта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__</t>
    </r>
  </si>
  <si>
    <r>
      <t>"__21___" __</t>
    </r>
    <r>
      <rPr>
        <u val="single"/>
        <sz val="14"/>
        <rFont val="Times New Roman"/>
        <family val="1"/>
      </rPr>
      <t xml:space="preserve"> марта     </t>
    </r>
    <r>
      <rPr>
        <sz val="14"/>
        <rFont val="Times New Roman"/>
        <family val="1"/>
      </rPr>
      <t>__</t>
    </r>
  </si>
  <si>
    <r>
      <t>"__21___" __</t>
    </r>
    <r>
      <rPr>
        <u val="single"/>
        <sz val="14"/>
        <rFont val="Times New Roman"/>
        <family val="1"/>
      </rPr>
      <t xml:space="preserve"> марта    </t>
    </r>
    <r>
      <rPr>
        <sz val="14"/>
        <rFont val="Times New Roman"/>
        <family val="1"/>
      </rPr>
      <t>__</t>
    </r>
  </si>
  <si>
    <r>
      <t>"__21___" __марта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>__</t>
    </r>
  </si>
  <si>
    <r>
      <t>"__21___" __</t>
    </r>
    <r>
      <rPr>
        <u val="single"/>
        <sz val="14"/>
        <rFont val="Times New Roman"/>
        <family val="1"/>
      </rPr>
      <t xml:space="preserve">  марта</t>
    </r>
    <r>
      <rPr>
        <sz val="14"/>
        <rFont val="Times New Roman"/>
        <family val="1"/>
      </rPr>
      <t>_</t>
    </r>
  </si>
  <si>
    <t xml:space="preserve">    марта</t>
  </si>
  <si>
    <r>
      <t>"_21__" марта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__</t>
    </r>
  </si>
  <si>
    <t>"_21___" _ марта</t>
  </si>
  <si>
    <t>"__21 __" _МАРТА_</t>
  </si>
  <si>
    <t>Кручаева Е..А.</t>
  </si>
  <si>
    <t xml:space="preserve"> марта</t>
  </si>
  <si>
    <r>
      <t>"_21__" 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</t>
    </r>
  </si>
  <si>
    <r>
      <t>"__21___" __</t>
    </r>
    <r>
      <rPr>
        <u val="single"/>
        <sz val="12"/>
        <rFont val="Times New Roman"/>
        <family val="1"/>
      </rPr>
      <t xml:space="preserve">    марта</t>
    </r>
  </si>
  <si>
    <r>
      <t>"_21_" Марта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__</t>
    </r>
  </si>
  <si>
    <r>
      <t>"__21___" __</t>
    </r>
    <r>
      <rPr>
        <u val="single"/>
        <sz val="12"/>
        <rFont val="Times New Roman"/>
        <family val="1"/>
      </rPr>
      <t xml:space="preserve"> МАРТА   </t>
    </r>
    <r>
      <rPr>
        <sz val="12"/>
        <rFont val="Times New Roman"/>
        <family val="1"/>
      </rPr>
      <t>__</t>
    </r>
  </si>
  <si>
    <t xml:space="preserve">21 __ </t>
  </si>
  <si>
    <r>
      <t>"__21___" _   МАРТА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__</t>
    </r>
  </si>
  <si>
    <r>
      <t>"__21__" __  МАРТА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__</t>
    </r>
  </si>
  <si>
    <r>
      <t>"__21___" __</t>
    </r>
    <r>
      <rPr>
        <u val="single"/>
        <sz val="12"/>
        <rFont val="Times New Roman"/>
        <family val="1"/>
      </rPr>
      <t xml:space="preserve"> МАРТА</t>
    </r>
  </si>
  <si>
    <r>
      <t>"_21__" __</t>
    </r>
    <r>
      <rPr>
        <u val="single"/>
        <sz val="12"/>
        <rFont val="Times New Roman"/>
        <family val="1"/>
      </rPr>
      <t xml:space="preserve">  МАРТА   </t>
    </r>
    <r>
      <rPr>
        <sz val="12"/>
        <rFont val="Times New Roman"/>
        <family val="1"/>
      </rPr>
      <t>__</t>
    </r>
  </si>
  <si>
    <r>
      <t>"__21___" __</t>
    </r>
    <r>
      <rPr>
        <u val="single"/>
        <sz val="12"/>
        <rFont val="Times New Roman"/>
        <family val="1"/>
      </rPr>
      <t xml:space="preserve">  МАРТА    </t>
    </r>
    <r>
      <rPr>
        <sz val="12"/>
        <rFont val="Times New Roman"/>
        <family val="1"/>
      </rPr>
      <t>__</t>
    </r>
  </si>
  <si>
    <t>"__21___" МАРТА</t>
  </si>
  <si>
    <t>"__21___" марта</t>
  </si>
  <si>
    <t>кровь на антитела COVID-19 igM ,IgG</t>
  </si>
  <si>
    <t>"__21___" __марта__</t>
  </si>
  <si>
    <t>21 __МАРТА__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</si>
</sst>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0.0000000"/>
    <numFmt numFmtId="178" formatCode="_-* #,##0.0_р_._-;\-* #,##0.0_р_._-;_-* &quot;-&quot;_р_._-;_-@_-"/>
    <numFmt numFmtId="179" formatCode="_-* #,##0.00_р_._-;\-* #,##0.00_р_._-;_-* &quot;-&quot;_р_._-;_-@_-"/>
    <numFmt numFmtId="180" formatCode="0.0%"/>
    <numFmt numFmtId="181" formatCode="0.00000000"/>
    <numFmt numFmtId="182" formatCode="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-FC19]d\ mmmm\ yyyy\ &quot;г.&quot;"/>
    <numFmt numFmtId="187" formatCode="#,##0.0"/>
  </numFmts>
  <fonts count="93">
    <font>
      <sz val="10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i/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56"/>
      <name val="Times New Roman"/>
      <family val="1"/>
    </font>
    <font>
      <b/>
      <u val="single"/>
      <sz val="14"/>
      <color indexed="56"/>
      <name val="Times New Roman"/>
      <family val="1"/>
    </font>
    <font>
      <sz val="14"/>
      <color indexed="56"/>
      <name val="Times New Roman"/>
      <family val="1"/>
    </font>
    <font>
      <b/>
      <sz val="14"/>
      <color indexed="1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4"/>
      <color rgb="FF002060"/>
      <name val="Times New Roman"/>
      <family val="1"/>
    </font>
    <font>
      <b/>
      <u val="single"/>
      <sz val="14"/>
      <color rgb="FF002060"/>
      <name val="Times New Roman"/>
      <family val="1"/>
    </font>
    <font>
      <sz val="14"/>
      <color rgb="FF002060"/>
      <name val="Times New Roman"/>
      <family val="1"/>
    </font>
    <font>
      <b/>
      <sz val="14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2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right"/>
    </xf>
    <xf numFmtId="2" fontId="9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4" fontId="17" fillId="0" borderId="17" xfId="0" applyNumberFormat="1" applyFont="1" applyBorder="1" applyAlignment="1">
      <alignment horizontal="right"/>
    </xf>
    <xf numFmtId="0" fontId="20" fillId="0" borderId="19" xfId="0" applyFont="1" applyBorder="1" applyAlignment="1">
      <alignment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5" xfId="0" applyFont="1" applyFill="1" applyBorder="1" applyAlignment="1">
      <alignment horizontal="left" wrapText="1"/>
    </xf>
    <xf numFmtId="4" fontId="20" fillId="0" borderId="15" xfId="0" applyNumberFormat="1" applyFont="1" applyBorder="1" applyAlignment="1">
      <alignment horizontal="left" wrapText="1"/>
    </xf>
    <xf numFmtId="4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 horizontal="left"/>
    </xf>
    <xf numFmtId="4" fontId="20" fillId="0" borderId="15" xfId="0" applyNumberFormat="1" applyFont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4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/>
    </xf>
    <xf numFmtId="2" fontId="17" fillId="32" borderId="0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15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2" fontId="14" fillId="0" borderId="21" xfId="0" applyNumberFormat="1" applyFont="1" applyBorder="1" applyAlignment="1">
      <alignment horizontal="center"/>
    </xf>
    <xf numFmtId="2" fontId="2" fillId="32" borderId="22" xfId="0" applyNumberFormat="1" applyFont="1" applyFill="1" applyBorder="1" applyAlignment="1">
      <alignment/>
    </xf>
    <xf numFmtId="0" fontId="17" fillId="32" borderId="22" xfId="0" applyFont="1" applyFill="1" applyBorder="1" applyAlignment="1">
      <alignment horizontal="center"/>
    </xf>
    <xf numFmtId="0" fontId="17" fillId="32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25" fillId="0" borderId="11" xfId="0" applyFont="1" applyBorder="1" applyAlignment="1">
      <alignment/>
    </xf>
    <xf numFmtId="9" fontId="17" fillId="0" borderId="11" xfId="57" applyFont="1" applyBorder="1" applyAlignment="1">
      <alignment/>
    </xf>
    <xf numFmtId="0" fontId="10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27" fillId="0" borderId="12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/>
    </xf>
    <xf numFmtId="2" fontId="23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2" fontId="6" fillId="0" borderId="15" xfId="0" applyNumberFormat="1" applyFont="1" applyBorder="1" applyAlignment="1">
      <alignment/>
    </xf>
    <xf numFmtId="0" fontId="23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" fillId="0" borderId="15" xfId="0" applyNumberFormat="1" applyFont="1" applyBorder="1" applyAlignment="1">
      <alignment/>
    </xf>
    <xf numFmtId="172" fontId="2" fillId="0" borderId="15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0" fontId="36" fillId="0" borderId="15" xfId="0" applyFont="1" applyFill="1" applyBorder="1" applyAlignment="1">
      <alignment wrapText="1"/>
    </xf>
    <xf numFmtId="4" fontId="33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5" xfId="0" applyFont="1" applyFill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24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wrapText="1"/>
    </xf>
    <xf numFmtId="0" fontId="23" fillId="0" borderId="13" xfId="0" applyFont="1" applyBorder="1" applyAlignment="1">
      <alignment/>
    </xf>
    <xf numFmtId="2" fontId="23" fillId="0" borderId="0" xfId="0" applyNumberFormat="1" applyFont="1" applyBorder="1" applyAlignment="1">
      <alignment/>
    </xf>
    <xf numFmtId="2" fontId="23" fillId="0" borderId="14" xfId="0" applyNumberFormat="1" applyFont="1" applyBorder="1" applyAlignment="1">
      <alignment/>
    </xf>
    <xf numFmtId="2" fontId="23" fillId="0" borderId="15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2" fontId="23" fillId="0" borderId="0" xfId="0" applyNumberFormat="1" applyFont="1" applyAlignment="1">
      <alignment wrapText="1"/>
    </xf>
    <xf numFmtId="0" fontId="20" fillId="0" borderId="18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4" fontId="20" fillId="0" borderId="15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2" fontId="23" fillId="0" borderId="15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172" fontId="23" fillId="0" borderId="20" xfId="0" applyNumberFormat="1" applyFont="1" applyBorder="1" applyAlignment="1">
      <alignment horizontal="right"/>
    </xf>
    <xf numFmtId="49" fontId="23" fillId="0" borderId="25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right"/>
    </xf>
    <xf numFmtId="0" fontId="23" fillId="0" borderId="18" xfId="0" applyFont="1" applyBorder="1" applyAlignment="1">
      <alignment horizontal="center"/>
    </xf>
    <xf numFmtId="49" fontId="23" fillId="0" borderId="19" xfId="0" applyNumberFormat="1" applyFont="1" applyBorder="1" applyAlignment="1">
      <alignment/>
    </xf>
    <xf numFmtId="172" fontId="23" fillId="0" borderId="22" xfId="0" applyNumberFormat="1" applyFont="1" applyBorder="1" applyAlignment="1">
      <alignment horizontal="right"/>
    </xf>
    <xf numFmtId="49" fontId="23" fillId="0" borderId="17" xfId="0" applyNumberFormat="1" applyFont="1" applyBorder="1" applyAlignment="1">
      <alignment/>
    </xf>
    <xf numFmtId="49" fontId="23" fillId="0" borderId="15" xfId="0" applyNumberFormat="1" applyFont="1" applyBorder="1" applyAlignment="1">
      <alignment/>
    </xf>
    <xf numFmtId="0" fontId="23" fillId="0" borderId="21" xfId="0" applyFont="1" applyBorder="1" applyAlignment="1">
      <alignment horizontal="center" wrapText="1"/>
    </xf>
    <xf numFmtId="172" fontId="23" fillId="0" borderId="10" xfId="0" applyNumberFormat="1" applyFont="1" applyBorder="1" applyAlignment="1">
      <alignment horizontal="right"/>
    </xf>
    <xf numFmtId="2" fontId="23" fillId="0" borderId="17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2" fontId="23" fillId="0" borderId="25" xfId="0" applyNumberFormat="1" applyFont="1" applyBorder="1" applyAlignment="1">
      <alignment horizontal="right"/>
    </xf>
    <xf numFmtId="2" fontId="23" fillId="0" borderId="19" xfId="0" applyNumberFormat="1" applyFont="1" applyBorder="1" applyAlignment="1">
      <alignment horizontal="right"/>
    </xf>
    <xf numFmtId="2" fontId="23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9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/>
    </xf>
    <xf numFmtId="172" fontId="23" fillId="0" borderId="15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3" fillId="0" borderId="17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41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2" fontId="6" fillId="0" borderId="15" xfId="0" applyNumberFormat="1" applyFont="1" applyFill="1" applyBorder="1" applyAlignment="1">
      <alignment horizontal="right"/>
    </xf>
    <xf numFmtId="0" fontId="23" fillId="35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23" fillId="35" borderId="11" xfId="0" applyFont="1" applyFill="1" applyBorder="1" applyAlignment="1">
      <alignment horizontal="left"/>
    </xf>
    <xf numFmtId="0" fontId="23" fillId="35" borderId="12" xfId="0" applyFont="1" applyFill="1" applyBorder="1" applyAlignment="1">
      <alignment horizontal="left"/>
    </xf>
    <xf numFmtId="0" fontId="23" fillId="35" borderId="15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left" wrapText="1"/>
    </xf>
    <xf numFmtId="172" fontId="23" fillId="35" borderId="12" xfId="0" applyNumberFormat="1" applyFont="1" applyFill="1" applyBorder="1" applyAlignment="1">
      <alignment horizontal="center"/>
    </xf>
    <xf numFmtId="172" fontId="23" fillId="35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2" fontId="6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right"/>
    </xf>
    <xf numFmtId="2" fontId="6" fillId="35" borderId="15" xfId="0" applyNumberFormat="1" applyFont="1" applyFill="1" applyBorder="1" applyAlignment="1">
      <alignment/>
    </xf>
    <xf numFmtId="0" fontId="23" fillId="35" borderId="11" xfId="0" applyFont="1" applyFill="1" applyBorder="1" applyAlignment="1">
      <alignment horizontal="left" wrapText="1"/>
    </xf>
    <xf numFmtId="0" fontId="23" fillId="35" borderId="12" xfId="0" applyFont="1" applyFill="1" applyBorder="1" applyAlignment="1">
      <alignment horizontal="left" wrapText="1"/>
    </xf>
    <xf numFmtId="2" fontId="6" fillId="0" borderId="15" xfId="0" applyNumberFormat="1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3" fillId="0" borderId="15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0" fontId="23" fillId="0" borderId="15" xfId="0" applyFont="1" applyBorder="1" applyAlignment="1">
      <alignment horizontal="center" vertical="top"/>
    </xf>
    <xf numFmtId="0" fontId="89" fillId="0" borderId="0" xfId="0" applyFont="1" applyAlignment="1">
      <alignment/>
    </xf>
    <xf numFmtId="2" fontId="2" fillId="0" borderId="21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11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left"/>
    </xf>
    <xf numFmtId="2" fontId="48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2" fontId="42" fillId="0" borderId="15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/>
    </xf>
    <xf numFmtId="172" fontId="42" fillId="0" borderId="15" xfId="0" applyNumberFormat="1" applyFont="1" applyBorder="1" applyAlignment="1">
      <alignment horizontal="center"/>
    </xf>
    <xf numFmtId="0" fontId="42" fillId="0" borderId="16" xfId="0" applyFont="1" applyFill="1" applyBorder="1" applyAlignment="1">
      <alignment wrapText="1"/>
    </xf>
    <xf numFmtId="2" fontId="42" fillId="0" borderId="17" xfId="0" applyNumberFormat="1" applyFont="1" applyBorder="1" applyAlignment="1">
      <alignment horizontal="center"/>
    </xf>
    <xf numFmtId="172" fontId="42" fillId="0" borderId="17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2" fontId="44" fillId="0" borderId="14" xfId="0" applyNumberFormat="1" applyFont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right"/>
    </xf>
    <xf numFmtId="2" fontId="44" fillId="0" borderId="12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50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15" xfId="0" applyFont="1" applyBorder="1" applyAlignment="1">
      <alignment/>
    </xf>
    <xf numFmtId="4" fontId="42" fillId="0" borderId="15" xfId="0" applyNumberFormat="1" applyFont="1" applyBorder="1" applyAlignment="1">
      <alignment horizontal="right"/>
    </xf>
    <xf numFmtId="2" fontId="42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42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wrapText="1"/>
    </xf>
    <xf numFmtId="0" fontId="42" fillId="0" borderId="15" xfId="0" applyFont="1" applyFill="1" applyBorder="1" applyAlignment="1">
      <alignment horizontal="left" wrapText="1"/>
    </xf>
    <xf numFmtId="4" fontId="42" fillId="0" borderId="15" xfId="0" applyNumberFormat="1" applyFont="1" applyBorder="1" applyAlignment="1">
      <alignment horizontal="left" wrapText="1"/>
    </xf>
    <xf numFmtId="4" fontId="42" fillId="0" borderId="15" xfId="0" applyNumberFormat="1" applyFont="1" applyBorder="1" applyAlignment="1">
      <alignment/>
    </xf>
    <xf numFmtId="0" fontId="42" fillId="0" borderId="15" xfId="0" applyFont="1" applyFill="1" applyBorder="1" applyAlignment="1">
      <alignment horizontal="left"/>
    </xf>
    <xf numFmtId="4" fontId="42" fillId="0" borderId="15" xfId="0" applyNumberFormat="1" applyFont="1" applyBorder="1" applyAlignment="1">
      <alignment horizontal="left"/>
    </xf>
    <xf numFmtId="0" fontId="42" fillId="0" borderId="10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46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/>
    </xf>
    <xf numFmtId="2" fontId="48" fillId="0" borderId="14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/>
    </xf>
    <xf numFmtId="0" fontId="11" fillId="32" borderId="0" xfId="0" applyFont="1" applyFill="1" applyBorder="1" applyAlignment="1">
      <alignment horizontal="center"/>
    </xf>
    <xf numFmtId="2" fontId="11" fillId="32" borderId="0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0" xfId="0" applyFont="1" applyBorder="1" applyAlignment="1">
      <alignment horizontal="center"/>
    </xf>
    <xf numFmtId="2" fontId="42" fillId="0" borderId="20" xfId="0" applyNumberFormat="1" applyFont="1" applyBorder="1" applyAlignment="1">
      <alignment/>
    </xf>
    <xf numFmtId="2" fontId="48" fillId="0" borderId="21" xfId="0" applyNumberFormat="1" applyFont="1" applyBorder="1" applyAlignment="1">
      <alignment horizontal="center"/>
    </xf>
    <xf numFmtId="2" fontId="42" fillId="32" borderId="22" xfId="0" applyNumberFormat="1" applyFont="1" applyFill="1" applyBorder="1" applyAlignment="1">
      <alignment/>
    </xf>
    <xf numFmtId="0" fontId="11" fillId="32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9" fillId="0" borderId="11" xfId="0" applyFont="1" applyBorder="1" applyAlignment="1">
      <alignment/>
    </xf>
    <xf numFmtId="9" fontId="11" fillId="0" borderId="11" xfId="57" applyFont="1" applyBorder="1" applyAlignment="1">
      <alignment/>
    </xf>
    <xf numFmtId="0" fontId="45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90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92" fillId="0" borderId="14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2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42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3" fillId="32" borderId="10" xfId="0" applyFont="1" applyFill="1" applyBorder="1" applyAlignment="1">
      <alignment horizontal="left" wrapText="1"/>
    </xf>
    <xf numFmtId="0" fontId="23" fillId="32" borderId="11" xfId="0" applyFont="1" applyFill="1" applyBorder="1" applyAlignment="1">
      <alignment horizontal="left" wrapText="1"/>
    </xf>
    <xf numFmtId="0" fontId="23" fillId="32" borderId="18" xfId="0" applyFont="1" applyFill="1" applyBorder="1" applyAlignment="1">
      <alignment horizontal="left" wrapText="1"/>
    </xf>
    <xf numFmtId="0" fontId="23" fillId="32" borderId="22" xfId="0" applyFont="1" applyFill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23" fillId="32" borderId="13" xfId="0" applyFont="1" applyFill="1" applyBorder="1" applyAlignment="1">
      <alignment horizontal="left" wrapText="1"/>
    </xf>
    <xf numFmtId="0" fontId="23" fillId="32" borderId="0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2" fontId="6" fillId="0" borderId="15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6" fillId="0" borderId="15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3" fillId="0" borderId="15" xfId="0" applyFont="1" applyBorder="1" applyAlignment="1">
      <alignment horizontal="left"/>
    </xf>
    <xf numFmtId="0" fontId="6" fillId="0" borderId="17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3" fillId="0" borderId="15" xfId="0" applyFont="1" applyFill="1" applyBorder="1" applyAlignment="1">
      <alignment horizontal="left"/>
    </xf>
    <xf numFmtId="0" fontId="23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3" fillId="35" borderId="15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wrapText="1"/>
    </xf>
    <xf numFmtId="0" fontId="25" fillId="35" borderId="11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3" fillId="35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23" fillId="35" borderId="19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70" fontId="23" fillId="0" borderId="10" xfId="43" applyFont="1" applyFill="1" applyBorder="1" applyAlignment="1">
      <alignment horizontal="left"/>
    </xf>
    <xf numFmtId="170" fontId="23" fillId="0" borderId="11" xfId="43" applyFont="1" applyFill="1" applyBorder="1" applyAlignment="1">
      <alignment horizontal="left"/>
    </xf>
    <xf numFmtId="170" fontId="23" fillId="0" borderId="12" xfId="43" applyFont="1" applyFill="1" applyBorder="1" applyAlignment="1">
      <alignment horizontal="left"/>
    </xf>
    <xf numFmtId="0" fontId="23" fillId="0" borderId="10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3" fillId="0" borderId="15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/>
    </xf>
    <xf numFmtId="0" fontId="23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15" xfId="0" applyFont="1" applyBorder="1" applyAlignment="1">
      <alignment horizontal="left" wrapText="1"/>
    </xf>
    <xf numFmtId="0" fontId="23" fillId="0" borderId="1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wrapText="1"/>
    </xf>
    <xf numFmtId="0" fontId="23" fillId="35" borderId="11" xfId="0" applyFont="1" applyFill="1" applyBorder="1" applyAlignment="1">
      <alignment horizontal="left" wrapText="1"/>
    </xf>
    <xf numFmtId="0" fontId="23" fillId="35" borderId="12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42" fillId="32" borderId="18" xfId="0" applyFont="1" applyFill="1" applyBorder="1" applyAlignment="1">
      <alignment horizontal="left" wrapText="1"/>
    </xf>
    <xf numFmtId="0" fontId="42" fillId="32" borderId="22" xfId="0" applyFont="1" applyFill="1" applyBorder="1" applyAlignment="1">
      <alignment horizontal="left" wrapText="1"/>
    </xf>
    <xf numFmtId="0" fontId="42" fillId="32" borderId="10" xfId="0" applyFont="1" applyFill="1" applyBorder="1" applyAlignment="1">
      <alignment horizontal="left" wrapText="1"/>
    </xf>
    <xf numFmtId="0" fontId="42" fillId="32" borderId="11" xfId="0" applyFont="1" applyFill="1" applyBorder="1" applyAlignment="1">
      <alignment horizontal="left" wrapText="1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zoomScalePageLayoutView="0" workbookViewId="0" topLeftCell="A1">
      <selection activeCell="O12" sqref="O12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3.625" style="10" customWidth="1"/>
    <col min="10" max="10" width="4.25390625" style="0" customWidth="1"/>
  </cols>
  <sheetData>
    <row r="1" ht="12.75">
      <c r="I1" s="1" t="s">
        <v>690</v>
      </c>
    </row>
    <row r="3" spans="1:9" ht="15.75">
      <c r="A3" s="100"/>
      <c r="F3" s="2" t="s">
        <v>3</v>
      </c>
      <c r="I3" s="3"/>
    </row>
    <row r="4" spans="6:9" ht="15.75">
      <c r="F4" s="4" t="s">
        <v>73</v>
      </c>
      <c r="I4" s="3" t="s">
        <v>683</v>
      </c>
    </row>
    <row r="5" spans="6:9" ht="15.75">
      <c r="F5" s="4" t="s">
        <v>703</v>
      </c>
      <c r="I5" s="3" t="s">
        <v>702</v>
      </c>
    </row>
    <row r="6" spans="1:9" ht="14.25">
      <c r="A6" s="5" t="s">
        <v>460</v>
      </c>
      <c r="B6" s="5"/>
      <c r="C6" s="5"/>
      <c r="D6" s="5"/>
      <c r="E6" s="5"/>
      <c r="F6" s="5"/>
      <c r="G6" s="5"/>
      <c r="H6" s="5"/>
      <c r="I6" s="6"/>
    </row>
    <row r="7" spans="2:9" ht="15.75">
      <c r="B7" s="7"/>
      <c r="C7" s="7"/>
      <c r="D7" s="7" t="s">
        <v>9</v>
      </c>
      <c r="E7" s="7"/>
      <c r="F7" s="7"/>
      <c r="G7" s="7"/>
      <c r="H7" s="7"/>
      <c r="I7" s="8"/>
    </row>
    <row r="8" spans="1:9" ht="18.75">
      <c r="A8" s="9" t="s">
        <v>10</v>
      </c>
      <c r="B8" s="10"/>
      <c r="C8" s="10"/>
      <c r="D8" s="11" t="s">
        <v>700</v>
      </c>
      <c r="E8" s="12"/>
      <c r="F8" s="12"/>
      <c r="G8" s="12"/>
      <c r="H8" s="12"/>
      <c r="I8" s="3"/>
    </row>
    <row r="9" spans="1:9" ht="15.75">
      <c r="A9" s="13" t="s">
        <v>12</v>
      </c>
      <c r="B9" s="10"/>
      <c r="C9" s="10"/>
      <c r="D9" s="14"/>
      <c r="E9" s="14"/>
      <c r="F9" s="13"/>
      <c r="G9" s="15"/>
      <c r="H9" s="16"/>
      <c r="I9" s="17"/>
    </row>
    <row r="11" spans="1:9" ht="18.75">
      <c r="A11" s="4"/>
      <c r="B11" s="11"/>
      <c r="C11" s="12"/>
      <c r="D11" s="12"/>
      <c r="E11" s="12"/>
      <c r="F11" s="12"/>
      <c r="G11" s="12"/>
      <c r="H11" s="12"/>
      <c r="I11" s="17" t="s">
        <v>14</v>
      </c>
    </row>
    <row r="12" spans="1:9" ht="18.75">
      <c r="A12" s="18" t="s">
        <v>15</v>
      </c>
      <c r="B12" s="19"/>
      <c r="C12" s="20"/>
      <c r="D12" s="20"/>
      <c r="E12" s="20"/>
      <c r="F12" s="20"/>
      <c r="G12" s="20"/>
      <c r="H12" s="20"/>
      <c r="I12" s="21">
        <f>I20+I21+I22+I28</f>
        <v>25.797</v>
      </c>
    </row>
    <row r="13" spans="1:9" ht="15.75">
      <c r="A13" s="22" t="s">
        <v>16</v>
      </c>
      <c r="B13" s="23"/>
      <c r="C13" s="23"/>
      <c r="D13" s="23"/>
      <c r="E13" s="23"/>
      <c r="F13" s="23"/>
      <c r="G13" s="23"/>
      <c r="H13" s="23"/>
      <c r="I13" s="24"/>
    </row>
    <row r="14" spans="1:9" ht="33.75">
      <c r="A14" s="25" t="s">
        <v>17</v>
      </c>
      <c r="B14" s="26" t="s">
        <v>18</v>
      </c>
      <c r="C14" s="27" t="s">
        <v>19</v>
      </c>
      <c r="D14" s="28" t="s">
        <v>20</v>
      </c>
      <c r="E14" s="28" t="s">
        <v>21</v>
      </c>
      <c r="F14" s="28" t="s">
        <v>22</v>
      </c>
      <c r="G14" s="29" t="s">
        <v>23</v>
      </c>
      <c r="H14" s="30"/>
      <c r="I14" s="31"/>
    </row>
    <row r="15" spans="1:9" ht="12.75">
      <c r="A15" s="32" t="s">
        <v>24</v>
      </c>
      <c r="B15" s="33"/>
      <c r="C15" s="33"/>
      <c r="D15" s="117"/>
      <c r="E15" s="118">
        <f>D15*60</f>
        <v>0</v>
      </c>
      <c r="F15" s="29"/>
      <c r="G15" s="33"/>
      <c r="H15" s="30"/>
      <c r="I15" s="31"/>
    </row>
    <row r="16" spans="1:9" ht="12.75">
      <c r="A16" s="35" t="s">
        <v>25</v>
      </c>
      <c r="B16" s="36">
        <v>1</v>
      </c>
      <c r="C16" s="36">
        <v>9390</v>
      </c>
      <c r="D16" s="117">
        <f>159.27*0.923</f>
        <v>147.00621</v>
      </c>
      <c r="E16" s="119">
        <f>D16*60</f>
        <v>8820.3726</v>
      </c>
      <c r="F16" s="38">
        <v>14</v>
      </c>
      <c r="G16" s="36">
        <f>B16*C16/E16*F16</f>
        <v>14.904132281214514</v>
      </c>
      <c r="H16" s="30"/>
      <c r="I16" s="31"/>
    </row>
    <row r="17" spans="1:8" ht="12.75">
      <c r="A17" s="39" t="s">
        <v>26</v>
      </c>
      <c r="B17" s="40"/>
      <c r="C17" s="41"/>
      <c r="D17" s="41"/>
      <c r="E17" s="41"/>
      <c r="F17" s="41"/>
      <c r="G17" s="42">
        <f>ROUND((G15+G16),2)</f>
        <v>14.9</v>
      </c>
      <c r="H17" s="30"/>
    </row>
    <row r="18" spans="1:9" ht="12.75">
      <c r="A18" s="369" t="s">
        <v>27</v>
      </c>
      <c r="B18" s="370"/>
      <c r="C18" s="370"/>
      <c r="D18" s="370"/>
      <c r="E18" s="370"/>
      <c r="F18" s="370"/>
      <c r="G18" s="101"/>
      <c r="H18" s="30"/>
      <c r="I18" s="44">
        <f>G17*G18</f>
        <v>0</v>
      </c>
    </row>
    <row r="19" spans="1:9" ht="12.75">
      <c r="A19" s="371" t="s">
        <v>28</v>
      </c>
      <c r="B19" s="372"/>
      <c r="C19" s="372"/>
      <c r="D19" s="372"/>
      <c r="E19" s="372"/>
      <c r="F19" s="45" t="s">
        <v>29</v>
      </c>
      <c r="G19" s="46">
        <v>1.33</v>
      </c>
      <c r="H19" s="40"/>
      <c r="I19" s="47">
        <f>G17*G19</f>
        <v>19.817</v>
      </c>
    </row>
    <row r="20" spans="1:9" ht="15">
      <c r="A20" s="48" t="s">
        <v>30</v>
      </c>
      <c r="B20" s="40"/>
      <c r="C20" s="40"/>
      <c r="D20" s="40"/>
      <c r="E20" s="40"/>
      <c r="F20" s="40"/>
      <c r="G20" s="49"/>
      <c r="H20" s="40"/>
      <c r="I20" s="21">
        <f>I18+I19</f>
        <v>19.817</v>
      </c>
    </row>
    <row r="21" spans="1:9" ht="15">
      <c r="A21" s="48" t="s">
        <v>31</v>
      </c>
      <c r="B21" s="50"/>
      <c r="C21" s="40"/>
      <c r="D21" s="40"/>
      <c r="E21" s="40"/>
      <c r="F21" s="40"/>
      <c r="G21" s="51">
        <v>30.2</v>
      </c>
      <c r="H21" s="40" t="s">
        <v>32</v>
      </c>
      <c r="I21" s="21">
        <f>ROUND((I20*G21/100),2)</f>
        <v>5.98</v>
      </c>
    </row>
    <row r="22" spans="1:9" ht="15">
      <c r="A22" s="48" t="s">
        <v>33</v>
      </c>
      <c r="B22" s="50"/>
      <c r="C22" s="40"/>
      <c r="D22" s="40"/>
      <c r="E22" s="40"/>
      <c r="F22" s="41" t="s">
        <v>34</v>
      </c>
      <c r="G22" s="40"/>
      <c r="H22" s="40"/>
      <c r="I22" s="21"/>
    </row>
    <row r="23" spans="1:9" ht="22.5">
      <c r="A23" s="52" t="s">
        <v>35</v>
      </c>
      <c r="B23" s="53" t="s">
        <v>36</v>
      </c>
      <c r="C23" s="54" t="s">
        <v>37</v>
      </c>
      <c r="D23" s="55" t="s">
        <v>38</v>
      </c>
      <c r="E23" s="55" t="s">
        <v>39</v>
      </c>
      <c r="F23" s="55" t="s">
        <v>40</v>
      </c>
      <c r="G23" s="30"/>
      <c r="H23" s="30"/>
      <c r="I23" s="31"/>
    </row>
    <row r="24" spans="1:9" ht="12.75">
      <c r="A24" s="32" t="s">
        <v>41</v>
      </c>
      <c r="B24" s="33"/>
      <c r="C24" s="33"/>
      <c r="D24" s="34"/>
      <c r="E24" s="56"/>
      <c r="F24" s="56">
        <f>E24*C24</f>
        <v>0</v>
      </c>
      <c r="G24" s="57"/>
      <c r="H24" s="30"/>
      <c r="I24" s="31"/>
    </row>
    <row r="25" spans="1:9" ht="12.75">
      <c r="A25" s="32" t="s">
        <v>43</v>
      </c>
      <c r="B25" s="33"/>
      <c r="C25" s="33"/>
      <c r="D25" s="34"/>
      <c r="E25" s="56"/>
      <c r="F25" s="56">
        <f>E25*C25</f>
        <v>0</v>
      </c>
      <c r="G25" s="57"/>
      <c r="H25" s="30"/>
      <c r="I25" s="31"/>
    </row>
    <row r="26" spans="1:9" ht="12.75">
      <c r="A26" s="32" t="s">
        <v>44</v>
      </c>
      <c r="B26" s="33"/>
      <c r="C26" s="33"/>
      <c r="D26" s="34"/>
      <c r="E26" s="56"/>
      <c r="F26" s="56">
        <f>E26*C26</f>
        <v>0</v>
      </c>
      <c r="G26" s="57"/>
      <c r="H26" s="30"/>
      <c r="I26" s="31"/>
    </row>
    <row r="27" spans="1:9" ht="12.75">
      <c r="A27" s="58" t="s">
        <v>46</v>
      </c>
      <c r="B27" s="36"/>
      <c r="C27" s="36"/>
      <c r="D27" s="37"/>
      <c r="E27" s="38"/>
      <c r="F27" s="59">
        <f>SUM(F24:F26)</f>
        <v>0</v>
      </c>
      <c r="G27" s="57"/>
      <c r="H27" s="30"/>
      <c r="I27" s="31"/>
    </row>
    <row r="28" spans="1:9" ht="15">
      <c r="A28" s="48" t="s">
        <v>47</v>
      </c>
      <c r="B28" s="40"/>
      <c r="C28" s="40"/>
      <c r="D28" s="40"/>
      <c r="E28" s="40"/>
      <c r="F28" s="40"/>
      <c r="G28" s="40"/>
      <c r="H28" s="40"/>
      <c r="I28" s="21">
        <f>ROUND(F34,2)</f>
        <v>0</v>
      </c>
    </row>
    <row r="29" spans="1:9" ht="33.75">
      <c r="A29" s="60" t="s">
        <v>35</v>
      </c>
      <c r="B29" s="61" t="s">
        <v>48</v>
      </c>
      <c r="C29" s="62" t="s">
        <v>49</v>
      </c>
      <c r="D29" s="61" t="s">
        <v>50</v>
      </c>
      <c r="E29" s="63"/>
      <c r="F29" s="63"/>
      <c r="G29" s="63"/>
      <c r="H29" s="30"/>
      <c r="I29" s="31"/>
    </row>
    <row r="30" spans="1:9" ht="12.75">
      <c r="A30" s="64" t="s">
        <v>51</v>
      </c>
      <c r="B30" s="65"/>
      <c r="C30" s="26"/>
      <c r="D30" s="66">
        <f>B30*C30/100</f>
        <v>0</v>
      </c>
      <c r="E30" s="63"/>
      <c r="F30" s="63"/>
      <c r="G30" s="63"/>
      <c r="H30" s="30"/>
      <c r="I30" s="31"/>
    </row>
    <row r="31" spans="1:9" ht="12.75">
      <c r="A31" s="67" t="s">
        <v>52</v>
      </c>
      <c r="B31" s="68"/>
      <c r="C31" s="26"/>
      <c r="D31" s="66">
        <f>B31*C31/100</f>
        <v>0</v>
      </c>
      <c r="E31" s="63"/>
      <c r="F31" s="63"/>
      <c r="G31" s="63"/>
      <c r="H31" s="30"/>
      <c r="I31" s="31"/>
    </row>
    <row r="32" spans="1:9" ht="12.75">
      <c r="A32" s="69" t="s">
        <v>53</v>
      </c>
      <c r="B32" s="69"/>
      <c r="C32" s="69"/>
      <c r="D32" s="66">
        <f>SUM(D30:D31)</f>
        <v>0</v>
      </c>
      <c r="E32" s="63"/>
      <c r="F32" s="63"/>
      <c r="G32" s="63"/>
      <c r="H32" s="30"/>
      <c r="I32" s="31"/>
    </row>
    <row r="33" spans="1:9" ht="45">
      <c r="A33" s="70" t="s">
        <v>54</v>
      </c>
      <c r="B33" s="71"/>
      <c r="C33" s="28" t="s">
        <v>55</v>
      </c>
      <c r="D33" s="71"/>
      <c r="E33" s="72" t="s">
        <v>56</v>
      </c>
      <c r="F33" s="373" t="s">
        <v>57</v>
      </c>
      <c r="G33" s="374"/>
      <c r="H33" s="30"/>
      <c r="I33" s="31"/>
    </row>
    <row r="34" spans="1:9" ht="12.75">
      <c r="A34" s="66">
        <f>D32</f>
        <v>0</v>
      </c>
      <c r="B34" s="73"/>
      <c r="C34" s="120">
        <f>D16*60*12</f>
        <v>105844.4712</v>
      </c>
      <c r="D34" s="73"/>
      <c r="E34" s="73">
        <f>F16</f>
        <v>14</v>
      </c>
      <c r="F34" s="375">
        <f>(A34/C34*E34)</f>
        <v>0</v>
      </c>
      <c r="G34" s="376"/>
      <c r="H34" s="30"/>
      <c r="I34" s="31"/>
    </row>
    <row r="35" spans="1:9" ht="15">
      <c r="A35" s="74" t="s">
        <v>58</v>
      </c>
      <c r="B35" s="75"/>
      <c r="C35" s="30"/>
      <c r="D35" s="76"/>
      <c r="E35" s="77"/>
      <c r="F35" s="30"/>
      <c r="G35" s="30"/>
      <c r="H35" s="30"/>
      <c r="I35" s="78">
        <f>I36+I38+I39</f>
        <v>60.34</v>
      </c>
    </row>
    <row r="36" spans="1:9" ht="15">
      <c r="A36" s="48" t="s">
        <v>59</v>
      </c>
      <c r="B36" s="50"/>
      <c r="C36" s="40"/>
      <c r="D36" s="41"/>
      <c r="E36" s="79"/>
      <c r="F36" s="40"/>
      <c r="G36" s="40"/>
      <c r="H36" s="40"/>
      <c r="I36" s="21">
        <v>26.22</v>
      </c>
    </row>
    <row r="37" spans="1:9" ht="15">
      <c r="A37" s="377" t="s">
        <v>60</v>
      </c>
      <c r="B37" s="378"/>
      <c r="C37" s="378"/>
      <c r="D37" s="378"/>
      <c r="E37" s="378"/>
      <c r="F37" s="81" t="s">
        <v>61</v>
      </c>
      <c r="G37" s="82">
        <v>1.05</v>
      </c>
      <c r="H37" s="30"/>
      <c r="I37" s="83"/>
    </row>
    <row r="38" spans="1:9" ht="15">
      <c r="A38" s="48" t="s">
        <v>62</v>
      </c>
      <c r="B38" s="50"/>
      <c r="C38" s="40"/>
      <c r="D38" s="40"/>
      <c r="E38" s="40"/>
      <c r="F38" s="40"/>
      <c r="G38" s="51">
        <v>30.2</v>
      </c>
      <c r="H38" s="40" t="s">
        <v>32</v>
      </c>
      <c r="I38" s="21">
        <f>ROUND(I36*G38%,2)</f>
        <v>7.92</v>
      </c>
    </row>
    <row r="39" spans="1:9" ht="15">
      <c r="A39" s="84" t="s">
        <v>63</v>
      </c>
      <c r="B39" s="85"/>
      <c r="C39" s="85"/>
      <c r="D39" s="86"/>
      <c r="E39" s="87"/>
      <c r="F39" s="85"/>
      <c r="G39" s="85"/>
      <c r="H39" s="85"/>
      <c r="I39" s="88">
        <v>26.2</v>
      </c>
    </row>
    <row r="40" spans="1:9" ht="15">
      <c r="A40" s="379" t="s">
        <v>64</v>
      </c>
      <c r="B40" s="380"/>
      <c r="C40" s="380"/>
      <c r="D40" s="380"/>
      <c r="E40" s="89"/>
      <c r="F40" s="90" t="s">
        <v>65</v>
      </c>
      <c r="G40" s="91">
        <v>1.92</v>
      </c>
      <c r="H40" s="92"/>
      <c r="I40" s="93"/>
    </row>
    <row r="41" spans="1:9" ht="15">
      <c r="A41" s="18" t="s">
        <v>66</v>
      </c>
      <c r="B41" s="94"/>
      <c r="C41" s="40"/>
      <c r="D41" s="40"/>
      <c r="E41" s="40"/>
      <c r="F41" s="40"/>
      <c r="G41" s="40"/>
      <c r="H41" s="40"/>
      <c r="I41" s="21">
        <f>I35+I12</f>
        <v>86.137</v>
      </c>
    </row>
    <row r="42" spans="1:9" ht="15">
      <c r="A42" s="18" t="s">
        <v>72</v>
      </c>
      <c r="B42" s="94"/>
      <c r="C42" s="40"/>
      <c r="D42" s="40"/>
      <c r="E42" s="40"/>
      <c r="F42" s="40"/>
      <c r="G42" s="95">
        <f>I43/I41-1</f>
        <v>-0.3034352252806576</v>
      </c>
      <c r="H42" s="40"/>
      <c r="I42" s="21">
        <f>I43-I41</f>
        <v>-26.137</v>
      </c>
    </row>
    <row r="43" spans="1:9" ht="15.75">
      <c r="A43" s="96" t="s">
        <v>67</v>
      </c>
      <c r="B43" s="97"/>
      <c r="C43" s="98"/>
      <c r="D43" s="98"/>
      <c r="E43" s="98"/>
      <c r="F43" s="98"/>
      <c r="G43" s="98"/>
      <c r="H43" s="98"/>
      <c r="I43" s="99">
        <v>60</v>
      </c>
    </row>
    <row r="45" spans="1:7" ht="15.75">
      <c r="A45" s="9" t="s">
        <v>68</v>
      </c>
      <c r="G45" s="92" t="s">
        <v>462</v>
      </c>
    </row>
    <row r="46" ht="12.75">
      <c r="A46" s="1" t="s">
        <v>461</v>
      </c>
    </row>
  </sheetData>
  <sheetProtection/>
  <mergeCells count="6">
    <mergeCell ref="A18:F18"/>
    <mergeCell ref="A19:E19"/>
    <mergeCell ref="F33:G33"/>
    <mergeCell ref="F34:G34"/>
    <mergeCell ref="A37:E37"/>
    <mergeCell ref="A40:D40"/>
  </mergeCells>
  <printOptions/>
  <pageMargins left="0.7" right="0.72" top="0.75" bottom="0.75" header="0.3" footer="0.3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4"/>
  <sheetViews>
    <sheetView view="pageBreakPreview" zoomScale="60" zoomScalePageLayoutView="0" workbookViewId="0" topLeftCell="A521">
      <selection activeCell="AC76" sqref="AC76"/>
    </sheetView>
  </sheetViews>
  <sheetFormatPr defaultColWidth="9.00390625" defaultRowHeight="12.75"/>
  <cols>
    <col min="1" max="1" width="22.37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22.00390625" style="10" customWidth="1"/>
    <col min="10" max="10" width="4.25390625" style="0" customWidth="1"/>
  </cols>
  <sheetData>
    <row r="1" spans="1:9" ht="15.75">
      <c r="A1" s="199"/>
      <c r="F1" s="2" t="s">
        <v>3</v>
      </c>
      <c r="I1" s="3"/>
    </row>
    <row r="2" spans="6:9" ht="15.75">
      <c r="F2" s="4" t="s">
        <v>73</v>
      </c>
      <c r="H2" s="3" t="s">
        <v>459</v>
      </c>
      <c r="I2"/>
    </row>
    <row r="3" spans="6:9" ht="15.75">
      <c r="F3" s="4" t="s">
        <v>546</v>
      </c>
      <c r="I3" s="3" t="s">
        <v>545</v>
      </c>
    </row>
    <row r="4" spans="1:9" ht="14.25">
      <c r="A4" s="5" t="s">
        <v>460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156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14" t="s">
        <v>157</v>
      </c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I18+I19+I20+I26</f>
        <v>68.62790000000001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>
        <v>1</v>
      </c>
      <c r="C13" s="33">
        <v>8552.5</v>
      </c>
      <c r="D13" s="117">
        <f>148.9*0.923</f>
        <v>137.43470000000002</v>
      </c>
      <c r="E13" s="118">
        <f>D13*60</f>
        <v>8246.082000000002</v>
      </c>
      <c r="F13" s="29">
        <v>20</v>
      </c>
      <c r="G13" s="33">
        <f>B13*C13/E13*F13</f>
        <v>20.743184460207885</v>
      </c>
      <c r="H13" s="30"/>
      <c r="I13" s="31"/>
    </row>
    <row r="14" spans="1:9" ht="12.75">
      <c r="A14" s="35" t="s">
        <v>25</v>
      </c>
      <c r="B14" s="36">
        <v>1</v>
      </c>
      <c r="C14" s="36">
        <v>7788.38</v>
      </c>
      <c r="D14" s="117">
        <f>148.9*0.923</f>
        <v>137.43470000000002</v>
      </c>
      <c r="E14" s="119">
        <f>D14*60</f>
        <v>8246.082000000002</v>
      </c>
      <c r="F14" s="38">
        <v>20</v>
      </c>
      <c r="G14" s="36">
        <f>B14*C14/E14*F14</f>
        <v>18.889892193650265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ROUND((G13+G14),2)</f>
        <v>39.63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52.70790000000001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52.70790000000001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15.92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ROUND(F25,2)</f>
        <v>0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41</v>
      </c>
      <c r="B22" s="33"/>
      <c r="C22" s="33"/>
      <c r="D22" s="34"/>
      <c r="E22" s="56"/>
      <c r="F22" s="56">
        <f>E22*C22</f>
        <v>0</v>
      </c>
      <c r="G22" s="57"/>
      <c r="H22" s="30"/>
      <c r="I22" s="31"/>
    </row>
    <row r="23" spans="1:9" ht="12.75">
      <c r="A23" s="32" t="s">
        <v>43</v>
      </c>
      <c r="B23" s="33"/>
      <c r="C23" s="33"/>
      <c r="D23" s="34"/>
      <c r="E23" s="56"/>
      <c r="F23" s="56">
        <f>E23*C23</f>
        <v>0</v>
      </c>
      <c r="G23" s="57"/>
      <c r="H23" s="30"/>
      <c r="I23" s="31"/>
    </row>
    <row r="24" spans="1:9" ht="12.75">
      <c r="A24" s="32" t="s">
        <v>44</v>
      </c>
      <c r="B24" s="33"/>
      <c r="C24" s="33"/>
      <c r="D24" s="34"/>
      <c r="E24" s="56"/>
      <c r="F24" s="56">
        <f>E24*C24</f>
        <v>0</v>
      </c>
      <c r="G24" s="57"/>
      <c r="H24" s="30"/>
      <c r="I24" s="31"/>
    </row>
    <row r="25" spans="1:9" ht="12.75">
      <c r="A25" s="58" t="s">
        <v>46</v>
      </c>
      <c r="B25" s="36"/>
      <c r="C25" s="36"/>
      <c r="D25" s="37"/>
      <c r="E25" s="38"/>
      <c r="F25" s="59">
        <f>SUM(F22:F24)</f>
        <v>0</v>
      </c>
      <c r="G25" s="57"/>
      <c r="H25" s="30"/>
      <c r="I25" s="31"/>
    </row>
    <row r="26" spans="1:9" ht="15">
      <c r="A26" s="48" t="s">
        <v>47</v>
      </c>
      <c r="B26" s="40"/>
      <c r="C26" s="40"/>
      <c r="D26" s="40"/>
      <c r="E26" s="40"/>
      <c r="F26" s="40"/>
      <c r="G26" s="40"/>
      <c r="H26" s="40"/>
      <c r="I26" s="21">
        <f>ROUND(F32,2)</f>
        <v>0</v>
      </c>
    </row>
    <row r="27" spans="1:9" ht="33.75">
      <c r="A27" s="60" t="s">
        <v>35</v>
      </c>
      <c r="B27" s="61" t="s">
        <v>48</v>
      </c>
      <c r="C27" s="62" t="s">
        <v>49</v>
      </c>
      <c r="D27" s="61" t="s">
        <v>50</v>
      </c>
      <c r="E27" s="63"/>
      <c r="F27" s="63"/>
      <c r="G27" s="63"/>
      <c r="H27" s="30"/>
      <c r="I27" s="31"/>
    </row>
    <row r="28" spans="1:9" ht="12.75">
      <c r="A28" s="64" t="s">
        <v>51</v>
      </c>
      <c r="B28" s="65"/>
      <c r="C28" s="26"/>
      <c r="D28" s="66">
        <f>B28*C28/100</f>
        <v>0</v>
      </c>
      <c r="E28" s="63"/>
      <c r="F28" s="63"/>
      <c r="G28" s="63"/>
      <c r="H28" s="30"/>
      <c r="I28" s="31"/>
    </row>
    <row r="29" spans="1:9" ht="12.75">
      <c r="A29" s="67" t="s">
        <v>52</v>
      </c>
      <c r="B29" s="68"/>
      <c r="C29" s="26"/>
      <c r="D29" s="66">
        <f>B29*C29/100</f>
        <v>0</v>
      </c>
      <c r="E29" s="63"/>
      <c r="F29" s="63"/>
      <c r="G29" s="63"/>
      <c r="H29" s="30"/>
      <c r="I29" s="31"/>
    </row>
    <row r="30" spans="1:9" ht="12.75">
      <c r="A30" s="69" t="s">
        <v>53</v>
      </c>
      <c r="B30" s="69"/>
      <c r="C30" s="69"/>
      <c r="D30" s="66">
        <f>SUM(D28:D29)</f>
        <v>0</v>
      </c>
      <c r="E30" s="63"/>
      <c r="F30" s="63"/>
      <c r="G30" s="63"/>
      <c r="H30" s="30"/>
      <c r="I30" s="31"/>
    </row>
    <row r="31" spans="1:9" ht="45">
      <c r="A31" s="70" t="s">
        <v>54</v>
      </c>
      <c r="B31" s="71"/>
      <c r="C31" s="28" t="s">
        <v>55</v>
      </c>
      <c r="D31" s="71"/>
      <c r="E31" s="72" t="s">
        <v>56</v>
      </c>
      <c r="F31" s="373" t="s">
        <v>57</v>
      </c>
      <c r="G31" s="374"/>
      <c r="H31" s="30"/>
      <c r="I31" s="31"/>
    </row>
    <row r="32" spans="1:9" ht="12.75">
      <c r="A32" s="66">
        <f>D30</f>
        <v>0</v>
      </c>
      <c r="B32" s="73"/>
      <c r="C32" s="120">
        <f>D13*60*12</f>
        <v>98952.98400000003</v>
      </c>
      <c r="D32" s="73"/>
      <c r="E32" s="73">
        <f>F14</f>
        <v>20</v>
      </c>
      <c r="F32" s="375">
        <f>(A32/C32*E32)</f>
        <v>0</v>
      </c>
      <c r="G32" s="376"/>
      <c r="H32" s="30"/>
      <c r="I32" s="31"/>
    </row>
    <row r="33" spans="1:9" ht="15">
      <c r="A33" s="74" t="s">
        <v>58</v>
      </c>
      <c r="B33" s="75"/>
      <c r="C33" s="30"/>
      <c r="D33" s="76"/>
      <c r="E33" s="77"/>
      <c r="F33" s="30"/>
      <c r="G33" s="30"/>
      <c r="H33" s="30"/>
      <c r="I33" s="78">
        <f>I34+I36+I37</f>
        <v>130.2696</v>
      </c>
    </row>
    <row r="34" spans="1:9" ht="15">
      <c r="A34" s="48" t="s">
        <v>59</v>
      </c>
      <c r="B34" s="50"/>
      <c r="C34" s="40"/>
      <c r="D34" s="41"/>
      <c r="E34" s="79"/>
      <c r="F34" s="40"/>
      <c r="G34" s="40"/>
      <c r="H34" s="40"/>
      <c r="I34" s="21">
        <f>ROUND(G15*G35,2)</f>
        <v>41.61</v>
      </c>
    </row>
    <row r="35" spans="1:9" ht="27" customHeight="1">
      <c r="A35" s="377" t="s">
        <v>60</v>
      </c>
      <c r="B35" s="378"/>
      <c r="C35" s="378"/>
      <c r="D35" s="378"/>
      <c r="E35" s="378"/>
      <c r="F35" s="81" t="s">
        <v>61</v>
      </c>
      <c r="G35" s="82">
        <v>1.05</v>
      </c>
      <c r="H35" s="30"/>
      <c r="I35" s="83"/>
    </row>
    <row r="36" spans="1:9" ht="15">
      <c r="A36" s="48" t="s">
        <v>62</v>
      </c>
      <c r="B36" s="50"/>
      <c r="C36" s="40"/>
      <c r="D36" s="40"/>
      <c r="E36" s="40"/>
      <c r="F36" s="40"/>
      <c r="G36" s="51">
        <v>30.2</v>
      </c>
      <c r="H36" s="40" t="s">
        <v>32</v>
      </c>
      <c r="I36" s="21">
        <f>ROUND(I34*G36%,2)</f>
        <v>12.57</v>
      </c>
    </row>
    <row r="37" spans="1:9" ht="15">
      <c r="A37" s="84" t="s">
        <v>63</v>
      </c>
      <c r="B37" s="85"/>
      <c r="C37" s="85"/>
      <c r="D37" s="86"/>
      <c r="E37" s="87"/>
      <c r="F37" s="85"/>
      <c r="G37" s="85"/>
      <c r="H37" s="85"/>
      <c r="I37" s="88">
        <f>G38*G15</f>
        <v>76.0896</v>
      </c>
    </row>
    <row r="38" spans="1:9" ht="15">
      <c r="A38" s="379" t="s">
        <v>64</v>
      </c>
      <c r="B38" s="380"/>
      <c r="C38" s="380"/>
      <c r="D38" s="380"/>
      <c r="E38" s="89"/>
      <c r="F38" s="90" t="s">
        <v>65</v>
      </c>
      <c r="G38" s="91">
        <v>1.92</v>
      </c>
      <c r="H38" s="92"/>
      <c r="I38" s="93"/>
    </row>
    <row r="39" spans="1:9" ht="15">
      <c r="A39" s="18" t="s">
        <v>66</v>
      </c>
      <c r="B39" s="94"/>
      <c r="C39" s="40"/>
      <c r="D39" s="40"/>
      <c r="E39" s="40"/>
      <c r="F39" s="40"/>
      <c r="G39" s="40"/>
      <c r="H39" s="40"/>
      <c r="I39" s="21">
        <f>I33+I10</f>
        <v>198.8975</v>
      </c>
    </row>
    <row r="40" spans="1:9" ht="15">
      <c r="A40" s="18" t="s">
        <v>72</v>
      </c>
      <c r="B40" s="94"/>
      <c r="C40" s="40"/>
      <c r="D40" s="40"/>
      <c r="E40" s="40"/>
      <c r="F40" s="40"/>
      <c r="G40" s="95">
        <f>I41/I39-1</f>
        <v>0.005543056096733112</v>
      </c>
      <c r="H40" s="40"/>
      <c r="I40" s="21">
        <f>I41-I39</f>
        <v>1.102499999999992</v>
      </c>
    </row>
    <row r="41" spans="1:9" ht="15.75">
      <c r="A41" s="96" t="s">
        <v>67</v>
      </c>
      <c r="B41" s="97"/>
      <c r="C41" s="98"/>
      <c r="D41" s="98"/>
      <c r="E41" s="98"/>
      <c r="F41" s="98"/>
      <c r="G41" s="98"/>
      <c r="H41" s="98"/>
      <c r="I41" s="99">
        <v>200</v>
      </c>
    </row>
    <row r="43" spans="1:7" ht="15.75">
      <c r="A43" s="9" t="s">
        <v>68</v>
      </c>
      <c r="G43" s="92" t="s">
        <v>462</v>
      </c>
    </row>
    <row r="44" ht="12.75">
      <c r="A44" s="1" t="s">
        <v>461</v>
      </c>
    </row>
    <row r="67" spans="1:9" ht="15.75">
      <c r="A67" s="100"/>
      <c r="F67" s="2" t="s">
        <v>3</v>
      </c>
      <c r="I67" s="3"/>
    </row>
    <row r="68" spans="6:9" ht="15.75">
      <c r="F68" s="4" t="s">
        <v>73</v>
      </c>
      <c r="H68" s="3" t="s">
        <v>459</v>
      </c>
      <c r="I68"/>
    </row>
    <row r="69" spans="6:9" ht="15.75">
      <c r="F69" s="4" t="s">
        <v>547</v>
      </c>
      <c r="I69" s="3" t="s">
        <v>545</v>
      </c>
    </row>
    <row r="70" spans="1:9" ht="14.25">
      <c r="A70" s="5" t="s">
        <v>460</v>
      </c>
      <c r="B70" s="5"/>
      <c r="C70" s="5"/>
      <c r="D70" s="5"/>
      <c r="E70" s="5"/>
      <c r="F70" s="5"/>
      <c r="G70" s="5"/>
      <c r="H70" s="5"/>
      <c r="I70" s="6"/>
    </row>
    <row r="71" spans="2:9" ht="15.75">
      <c r="B71" s="7"/>
      <c r="C71" s="7"/>
      <c r="D71" s="7" t="s">
        <v>9</v>
      </c>
      <c r="E71" s="7"/>
      <c r="F71" s="7"/>
      <c r="G71" s="7"/>
      <c r="H71" s="7"/>
      <c r="I71" s="8"/>
    </row>
    <row r="72" spans="1:9" ht="18.75">
      <c r="A72" s="9" t="s">
        <v>10</v>
      </c>
      <c r="B72" s="10"/>
      <c r="C72" s="10"/>
      <c r="D72" s="11" t="s">
        <v>158</v>
      </c>
      <c r="E72" s="12"/>
      <c r="F72" s="12"/>
      <c r="G72" s="12"/>
      <c r="H72" s="12"/>
      <c r="I72" s="3"/>
    </row>
    <row r="73" spans="1:9" ht="15.75">
      <c r="A73" s="13" t="s">
        <v>12</v>
      </c>
      <c r="B73" s="10"/>
      <c r="C73" s="10"/>
      <c r="D73" s="14" t="s">
        <v>159</v>
      </c>
      <c r="E73" s="14"/>
      <c r="F73" s="13"/>
      <c r="G73" s="15"/>
      <c r="H73" s="16"/>
      <c r="I73" s="17"/>
    </row>
    <row r="75" spans="1:9" ht="18.75">
      <c r="A75" s="4"/>
      <c r="B75" s="11"/>
      <c r="C75" s="12"/>
      <c r="D75" s="12"/>
      <c r="E75" s="12"/>
      <c r="F75" s="12"/>
      <c r="G75" s="12"/>
      <c r="H75" s="12"/>
      <c r="I75" s="17" t="s">
        <v>14</v>
      </c>
    </row>
    <row r="76" spans="1:9" ht="18.75">
      <c r="A76" s="18" t="s">
        <v>15</v>
      </c>
      <c r="B76" s="19"/>
      <c r="C76" s="20"/>
      <c r="D76" s="20"/>
      <c r="E76" s="20"/>
      <c r="F76" s="20"/>
      <c r="G76" s="20"/>
      <c r="H76" s="20"/>
      <c r="I76" s="21">
        <f>I84+I85+I86+I92</f>
        <v>51.4676</v>
      </c>
    </row>
    <row r="77" spans="1:9" ht="15.75">
      <c r="A77" s="22" t="s">
        <v>16</v>
      </c>
      <c r="B77" s="23"/>
      <c r="C77" s="23"/>
      <c r="D77" s="23"/>
      <c r="E77" s="23"/>
      <c r="F77" s="23"/>
      <c r="G77" s="23"/>
      <c r="H77" s="23"/>
      <c r="I77" s="24"/>
    </row>
    <row r="78" spans="1:9" ht="33.75">
      <c r="A78" s="25" t="s">
        <v>17</v>
      </c>
      <c r="B78" s="26" t="s">
        <v>18</v>
      </c>
      <c r="C78" s="27" t="s">
        <v>19</v>
      </c>
      <c r="D78" s="28" t="s">
        <v>20</v>
      </c>
      <c r="E78" s="28" t="s">
        <v>21</v>
      </c>
      <c r="F78" s="28" t="s">
        <v>22</v>
      </c>
      <c r="G78" s="29" t="s">
        <v>23</v>
      </c>
      <c r="H78" s="30"/>
      <c r="I78" s="31"/>
    </row>
    <row r="79" spans="1:9" ht="12.75">
      <c r="A79" s="32" t="s">
        <v>24</v>
      </c>
      <c r="B79" s="33">
        <v>1</v>
      </c>
      <c r="C79" s="33">
        <v>8552.5</v>
      </c>
      <c r="D79" s="117">
        <f>148.9*0.923</f>
        <v>137.43470000000002</v>
      </c>
      <c r="E79" s="118">
        <f>D79*60</f>
        <v>8246.082000000002</v>
      </c>
      <c r="F79" s="29">
        <v>15</v>
      </c>
      <c r="G79" s="33">
        <f>B79*C79/E79*F79</f>
        <v>15.557388345155914</v>
      </c>
      <c r="H79" s="30"/>
      <c r="I79" s="31"/>
    </row>
    <row r="80" spans="1:9" ht="12.75">
      <c r="A80" s="35" t="s">
        <v>25</v>
      </c>
      <c r="B80" s="36">
        <v>1</v>
      </c>
      <c r="C80" s="36">
        <v>7788.38</v>
      </c>
      <c r="D80" s="117">
        <f>148.9*0.923</f>
        <v>137.43470000000002</v>
      </c>
      <c r="E80" s="119">
        <f>D80*60</f>
        <v>8246.082000000002</v>
      </c>
      <c r="F80" s="38">
        <v>15</v>
      </c>
      <c r="G80" s="36">
        <f>B80*C80/E80*F80</f>
        <v>14.167419145237698</v>
      </c>
      <c r="H80" s="30"/>
      <c r="I80" s="31"/>
    </row>
    <row r="81" spans="1:8" ht="12.75">
      <c r="A81" s="39" t="s">
        <v>26</v>
      </c>
      <c r="B81" s="40"/>
      <c r="C81" s="41"/>
      <c r="D81" s="41"/>
      <c r="E81" s="41"/>
      <c r="F81" s="41"/>
      <c r="G81" s="42">
        <f>ROUND((G79+G80),2)</f>
        <v>29.72</v>
      </c>
      <c r="H81" s="30"/>
    </row>
    <row r="82" spans="1:9" ht="12.75">
      <c r="A82" s="369" t="s">
        <v>27</v>
      </c>
      <c r="B82" s="370"/>
      <c r="C82" s="370"/>
      <c r="D82" s="370"/>
      <c r="E82" s="370"/>
      <c r="F82" s="370"/>
      <c r="G82" s="101"/>
      <c r="H82" s="30"/>
      <c r="I82" s="44">
        <f>G81*G82</f>
        <v>0</v>
      </c>
    </row>
    <row r="83" spans="1:9" ht="12.75">
      <c r="A83" s="371" t="s">
        <v>28</v>
      </c>
      <c r="B83" s="372"/>
      <c r="C83" s="372"/>
      <c r="D83" s="372"/>
      <c r="E83" s="372"/>
      <c r="F83" s="45" t="s">
        <v>29</v>
      </c>
      <c r="G83" s="46">
        <v>1.33</v>
      </c>
      <c r="H83" s="40"/>
      <c r="I83" s="47">
        <f>G81*G83</f>
        <v>39.5276</v>
      </c>
    </row>
    <row r="84" spans="1:9" ht="15">
      <c r="A84" s="48" t="s">
        <v>30</v>
      </c>
      <c r="B84" s="40"/>
      <c r="C84" s="40"/>
      <c r="D84" s="40"/>
      <c r="E84" s="40"/>
      <c r="F84" s="40"/>
      <c r="G84" s="49"/>
      <c r="H84" s="40"/>
      <c r="I84" s="21">
        <f>I82+I83</f>
        <v>39.5276</v>
      </c>
    </row>
    <row r="85" spans="1:9" ht="15">
      <c r="A85" s="48" t="s">
        <v>31</v>
      </c>
      <c r="B85" s="50"/>
      <c r="C85" s="40"/>
      <c r="D85" s="40"/>
      <c r="E85" s="40"/>
      <c r="F85" s="40"/>
      <c r="G85" s="51">
        <v>30.2</v>
      </c>
      <c r="H85" s="40" t="s">
        <v>32</v>
      </c>
      <c r="I85" s="21">
        <f>ROUND((I84*G85/100),2)</f>
        <v>11.94</v>
      </c>
    </row>
    <row r="86" spans="1:9" ht="15">
      <c r="A86" s="48" t="s">
        <v>33</v>
      </c>
      <c r="B86" s="50"/>
      <c r="C86" s="40"/>
      <c r="D86" s="40"/>
      <c r="E86" s="40"/>
      <c r="F86" s="41" t="s">
        <v>34</v>
      </c>
      <c r="G86" s="40"/>
      <c r="H86" s="40"/>
      <c r="I86" s="21">
        <f>ROUND(F91,2)</f>
        <v>0</v>
      </c>
    </row>
    <row r="87" spans="1:9" ht="22.5">
      <c r="A87" s="52" t="s">
        <v>35</v>
      </c>
      <c r="B87" s="53" t="s">
        <v>36</v>
      </c>
      <c r="C87" s="54" t="s">
        <v>37</v>
      </c>
      <c r="D87" s="55" t="s">
        <v>38</v>
      </c>
      <c r="E87" s="55" t="s">
        <v>39</v>
      </c>
      <c r="F87" s="55" t="s">
        <v>40</v>
      </c>
      <c r="G87" s="30"/>
      <c r="H87" s="30"/>
      <c r="I87" s="31"/>
    </row>
    <row r="88" spans="1:9" ht="12.75">
      <c r="A88" s="32" t="s">
        <v>41</v>
      </c>
      <c r="B88" s="33"/>
      <c r="C88" s="33"/>
      <c r="D88" s="34"/>
      <c r="E88" s="56"/>
      <c r="F88" s="56">
        <f>E88*C88</f>
        <v>0</v>
      </c>
      <c r="G88" s="57"/>
      <c r="H88" s="30"/>
      <c r="I88" s="31"/>
    </row>
    <row r="89" spans="1:9" ht="12.75">
      <c r="A89" s="32" t="s">
        <v>43</v>
      </c>
      <c r="B89" s="33"/>
      <c r="C89" s="33"/>
      <c r="D89" s="34"/>
      <c r="E89" s="56"/>
      <c r="F89" s="56">
        <f>E89*C89</f>
        <v>0</v>
      </c>
      <c r="G89" s="57"/>
      <c r="H89" s="30"/>
      <c r="I89" s="31"/>
    </row>
    <row r="90" spans="1:9" ht="12.75">
      <c r="A90" s="32" t="s">
        <v>44</v>
      </c>
      <c r="B90" s="33"/>
      <c r="C90" s="33"/>
      <c r="D90" s="34"/>
      <c r="E90" s="56"/>
      <c r="F90" s="56">
        <f>E90*C90</f>
        <v>0</v>
      </c>
      <c r="G90" s="57"/>
      <c r="H90" s="30"/>
      <c r="I90" s="31"/>
    </row>
    <row r="91" spans="1:9" ht="12.75">
      <c r="A91" s="58" t="s">
        <v>46</v>
      </c>
      <c r="B91" s="36"/>
      <c r="C91" s="36"/>
      <c r="D91" s="37"/>
      <c r="E91" s="38"/>
      <c r="F91" s="59">
        <f>SUM(F88:F90)</f>
        <v>0</v>
      </c>
      <c r="G91" s="57"/>
      <c r="H91" s="30"/>
      <c r="I91" s="31"/>
    </row>
    <row r="92" spans="1:9" ht="15">
      <c r="A92" s="48" t="s">
        <v>47</v>
      </c>
      <c r="B92" s="40"/>
      <c r="C92" s="40"/>
      <c r="D92" s="40"/>
      <c r="E92" s="40"/>
      <c r="F92" s="40"/>
      <c r="G92" s="40"/>
      <c r="H92" s="40"/>
      <c r="I92" s="21">
        <f>ROUND(F98,2)</f>
        <v>0</v>
      </c>
    </row>
    <row r="93" spans="1:9" ht="33.75">
      <c r="A93" s="60" t="s">
        <v>35</v>
      </c>
      <c r="B93" s="61" t="s">
        <v>48</v>
      </c>
      <c r="C93" s="62" t="s">
        <v>49</v>
      </c>
      <c r="D93" s="61" t="s">
        <v>50</v>
      </c>
      <c r="E93" s="63"/>
      <c r="F93" s="63"/>
      <c r="G93" s="63"/>
      <c r="H93" s="30"/>
      <c r="I93" s="31"/>
    </row>
    <row r="94" spans="1:9" ht="12.75">
      <c r="A94" s="64" t="s">
        <v>51</v>
      </c>
      <c r="B94" s="65"/>
      <c r="C94" s="26"/>
      <c r="D94" s="66">
        <f>B94*C94/100</f>
        <v>0</v>
      </c>
      <c r="E94" s="63"/>
      <c r="F94" s="63"/>
      <c r="G94" s="63"/>
      <c r="H94" s="30"/>
      <c r="I94" s="31"/>
    </row>
    <row r="95" spans="1:9" ht="12.75">
      <c r="A95" s="67" t="s">
        <v>52</v>
      </c>
      <c r="B95" s="68"/>
      <c r="C95" s="26"/>
      <c r="D95" s="66">
        <f>B95*C95/100</f>
        <v>0</v>
      </c>
      <c r="E95" s="63"/>
      <c r="F95" s="63"/>
      <c r="G95" s="63"/>
      <c r="H95" s="30"/>
      <c r="I95" s="31"/>
    </row>
    <row r="96" spans="1:9" ht="12.75">
      <c r="A96" s="69" t="s">
        <v>53</v>
      </c>
      <c r="B96" s="69"/>
      <c r="C96" s="69"/>
      <c r="D96" s="66">
        <f>SUM(D94:D95)</f>
        <v>0</v>
      </c>
      <c r="E96" s="63"/>
      <c r="F96" s="63"/>
      <c r="G96" s="63"/>
      <c r="H96" s="30"/>
      <c r="I96" s="31"/>
    </row>
    <row r="97" spans="1:9" ht="45">
      <c r="A97" s="70" t="s">
        <v>54</v>
      </c>
      <c r="B97" s="71"/>
      <c r="C97" s="28" t="s">
        <v>55</v>
      </c>
      <c r="D97" s="71"/>
      <c r="E97" s="72" t="s">
        <v>56</v>
      </c>
      <c r="F97" s="373" t="s">
        <v>57</v>
      </c>
      <c r="G97" s="374"/>
      <c r="H97" s="30"/>
      <c r="I97" s="31"/>
    </row>
    <row r="98" spans="1:9" ht="12.75">
      <c r="A98" s="66">
        <f>D96</f>
        <v>0</v>
      </c>
      <c r="B98" s="73"/>
      <c r="C98" s="120">
        <f>D79*60*12</f>
        <v>98952.98400000003</v>
      </c>
      <c r="D98" s="73"/>
      <c r="E98" s="73">
        <f>F80</f>
        <v>15</v>
      </c>
      <c r="F98" s="375">
        <f>(A98/C98*E98)</f>
        <v>0</v>
      </c>
      <c r="G98" s="376"/>
      <c r="H98" s="30"/>
      <c r="I98" s="31"/>
    </row>
    <row r="99" spans="1:9" ht="15">
      <c r="A99" s="74" t="s">
        <v>58</v>
      </c>
      <c r="B99" s="75"/>
      <c r="C99" s="30"/>
      <c r="D99" s="76"/>
      <c r="E99" s="77"/>
      <c r="F99" s="30"/>
      <c r="G99" s="30"/>
      <c r="H99" s="30"/>
      <c r="I99" s="78">
        <f>I100+I102+I103</f>
        <v>97.7024</v>
      </c>
    </row>
    <row r="100" spans="1:9" ht="15">
      <c r="A100" s="48" t="s">
        <v>59</v>
      </c>
      <c r="B100" s="50"/>
      <c r="C100" s="40"/>
      <c r="D100" s="41"/>
      <c r="E100" s="79"/>
      <c r="F100" s="40"/>
      <c r="G100" s="40"/>
      <c r="H100" s="40"/>
      <c r="I100" s="21">
        <f>ROUND(G81*G101,2)</f>
        <v>31.21</v>
      </c>
    </row>
    <row r="101" spans="1:9" ht="15">
      <c r="A101" s="377" t="s">
        <v>60</v>
      </c>
      <c r="B101" s="378"/>
      <c r="C101" s="378"/>
      <c r="D101" s="378"/>
      <c r="E101" s="378"/>
      <c r="F101" s="81" t="s">
        <v>61</v>
      </c>
      <c r="G101" s="82">
        <v>1.05</v>
      </c>
      <c r="H101" s="30"/>
      <c r="I101" s="83"/>
    </row>
    <row r="102" spans="1:9" ht="15">
      <c r="A102" s="48" t="s">
        <v>62</v>
      </c>
      <c r="B102" s="50"/>
      <c r="C102" s="40"/>
      <c r="D102" s="40"/>
      <c r="E102" s="40"/>
      <c r="F102" s="40"/>
      <c r="G102" s="51">
        <v>30.2</v>
      </c>
      <c r="H102" s="40" t="s">
        <v>32</v>
      </c>
      <c r="I102" s="21">
        <f>ROUND(I100*G102%,2)</f>
        <v>9.43</v>
      </c>
    </row>
    <row r="103" spans="1:9" ht="15">
      <c r="A103" s="84" t="s">
        <v>63</v>
      </c>
      <c r="B103" s="85"/>
      <c r="C103" s="85"/>
      <c r="D103" s="86"/>
      <c r="E103" s="87"/>
      <c r="F103" s="85"/>
      <c r="G103" s="85"/>
      <c r="H103" s="85"/>
      <c r="I103" s="88">
        <f>G104*G81</f>
        <v>57.0624</v>
      </c>
    </row>
    <row r="104" spans="1:9" ht="15">
      <c r="A104" s="379" t="s">
        <v>64</v>
      </c>
      <c r="B104" s="380"/>
      <c r="C104" s="380"/>
      <c r="D104" s="380"/>
      <c r="E104" s="89"/>
      <c r="F104" s="90" t="s">
        <v>65</v>
      </c>
      <c r="G104" s="91">
        <v>1.92</v>
      </c>
      <c r="H104" s="92"/>
      <c r="I104" s="93"/>
    </row>
    <row r="105" spans="1:9" ht="15">
      <c r="A105" s="18" t="s">
        <v>66</v>
      </c>
      <c r="B105" s="94"/>
      <c r="C105" s="40"/>
      <c r="D105" s="40"/>
      <c r="E105" s="40"/>
      <c r="F105" s="40"/>
      <c r="G105" s="40"/>
      <c r="H105" s="40"/>
      <c r="I105" s="21">
        <f>I99+I76</f>
        <v>149.17</v>
      </c>
    </row>
    <row r="106" spans="1:9" ht="15">
      <c r="A106" s="18" t="s">
        <v>72</v>
      </c>
      <c r="B106" s="94"/>
      <c r="C106" s="40"/>
      <c r="D106" s="40"/>
      <c r="E106" s="40"/>
      <c r="F106" s="40"/>
      <c r="G106" s="95">
        <f>I107/I105-1</f>
        <v>0.005564121472146022</v>
      </c>
      <c r="H106" s="40"/>
      <c r="I106" s="21">
        <f>I107-I105</f>
        <v>0.8300000000000125</v>
      </c>
    </row>
    <row r="107" spans="1:9" ht="15.75">
      <c r="A107" s="96" t="s">
        <v>67</v>
      </c>
      <c r="B107" s="97"/>
      <c r="C107" s="98"/>
      <c r="D107" s="98"/>
      <c r="E107" s="98"/>
      <c r="F107" s="98"/>
      <c r="G107" s="98"/>
      <c r="H107" s="98"/>
      <c r="I107" s="99">
        <v>150</v>
      </c>
    </row>
    <row r="109" spans="1:7" ht="15.75">
      <c r="A109" s="9" t="s">
        <v>68</v>
      </c>
      <c r="G109" s="92" t="s">
        <v>462</v>
      </c>
    </row>
    <row r="110" ht="12.75">
      <c r="A110" s="1" t="s">
        <v>461</v>
      </c>
    </row>
    <row r="134" spans="1:9" ht="15.75">
      <c r="A134" s="100"/>
      <c r="F134" s="2" t="s">
        <v>3</v>
      </c>
      <c r="I134" s="3"/>
    </row>
    <row r="135" spans="6:9" ht="15.75">
      <c r="F135" s="4" t="s">
        <v>73</v>
      </c>
      <c r="H135" s="3" t="s">
        <v>459</v>
      </c>
      <c r="I135"/>
    </row>
    <row r="136" spans="6:9" ht="15.75">
      <c r="F136" s="4" t="s">
        <v>548</v>
      </c>
      <c r="I136" s="3" t="s">
        <v>545</v>
      </c>
    </row>
    <row r="137" spans="1:9" ht="14.25">
      <c r="A137" s="5" t="s">
        <v>460</v>
      </c>
      <c r="B137" s="5"/>
      <c r="C137" s="5"/>
      <c r="D137" s="5"/>
      <c r="E137" s="5"/>
      <c r="F137" s="5"/>
      <c r="G137" s="5"/>
      <c r="H137" s="5"/>
      <c r="I137" s="6"/>
    </row>
    <row r="138" spans="2:9" ht="15.75">
      <c r="B138" s="7"/>
      <c r="C138" s="7"/>
      <c r="D138" s="7" t="s">
        <v>9</v>
      </c>
      <c r="E138" s="7"/>
      <c r="F138" s="7"/>
      <c r="G138" s="7"/>
      <c r="H138" s="7"/>
      <c r="I138" s="8"/>
    </row>
    <row r="139" spans="1:9" ht="18.75">
      <c r="A139" s="9" t="s">
        <v>10</v>
      </c>
      <c r="B139" s="10"/>
      <c r="C139" s="10"/>
      <c r="D139" s="11" t="s">
        <v>160</v>
      </c>
      <c r="E139" s="12"/>
      <c r="F139" s="12"/>
      <c r="G139" s="12"/>
      <c r="H139" s="12"/>
      <c r="I139" s="3"/>
    </row>
    <row r="140" spans="1:9" ht="15.75">
      <c r="A140" s="13" t="s">
        <v>12</v>
      </c>
      <c r="B140" s="10"/>
      <c r="C140" s="10"/>
      <c r="D140" s="14"/>
      <c r="E140" s="14"/>
      <c r="F140" s="13"/>
      <c r="G140" s="15"/>
      <c r="H140" s="16"/>
      <c r="I140" s="17"/>
    </row>
    <row r="142" spans="1:9" ht="18.75">
      <c r="A142" s="4"/>
      <c r="B142" s="11"/>
      <c r="C142" s="12"/>
      <c r="D142" s="12"/>
      <c r="E142" s="12"/>
      <c r="F142" s="12"/>
      <c r="G142" s="12"/>
      <c r="H142" s="12"/>
      <c r="I142" s="17" t="s">
        <v>14</v>
      </c>
    </row>
    <row r="143" spans="1:9" ht="18.75">
      <c r="A143" s="18" t="s">
        <v>15</v>
      </c>
      <c r="B143" s="19"/>
      <c r="C143" s="20"/>
      <c r="D143" s="20"/>
      <c r="E143" s="20"/>
      <c r="F143" s="20"/>
      <c r="G143" s="20"/>
      <c r="H143" s="20"/>
      <c r="I143" s="21">
        <f>I151+I152+I153+I159</f>
        <v>1134.3206</v>
      </c>
    </row>
    <row r="144" spans="1:9" ht="15.75">
      <c r="A144" s="22" t="s">
        <v>16</v>
      </c>
      <c r="B144" s="23"/>
      <c r="C144" s="23"/>
      <c r="D144" s="23"/>
      <c r="E144" s="23"/>
      <c r="F144" s="23"/>
      <c r="G144" s="23"/>
      <c r="H144" s="23"/>
      <c r="I144" s="24"/>
    </row>
    <row r="145" spans="1:9" ht="33.75">
      <c r="A145" s="25" t="s">
        <v>17</v>
      </c>
      <c r="B145" s="26" t="s">
        <v>18</v>
      </c>
      <c r="C145" s="27" t="s">
        <v>19</v>
      </c>
      <c r="D145" s="28" t="s">
        <v>20</v>
      </c>
      <c r="E145" s="28" t="s">
        <v>21</v>
      </c>
      <c r="F145" s="28" t="s">
        <v>22</v>
      </c>
      <c r="G145" s="29" t="s">
        <v>23</v>
      </c>
      <c r="H145" s="30"/>
      <c r="I145" s="31"/>
    </row>
    <row r="146" spans="1:9" ht="12.75">
      <c r="A146" s="32" t="s">
        <v>24</v>
      </c>
      <c r="B146" s="33">
        <v>1</v>
      </c>
      <c r="C146" s="33">
        <v>8552.5</v>
      </c>
      <c r="D146" s="117">
        <f>148.9*0.923</f>
        <v>137.43470000000002</v>
      </c>
      <c r="E146" s="118">
        <f>D146*60</f>
        <v>8246.082000000002</v>
      </c>
      <c r="F146" s="29">
        <v>10</v>
      </c>
      <c r="G146" s="33">
        <f>B146*C146/E146*F146</f>
        <v>10.371592230103943</v>
      </c>
      <c r="H146" s="30"/>
      <c r="I146" s="31"/>
    </row>
    <row r="147" spans="1:9" ht="12.75">
      <c r="A147" s="35" t="s">
        <v>25</v>
      </c>
      <c r="B147" s="36">
        <v>1</v>
      </c>
      <c r="C147" s="36">
        <v>7788.38</v>
      </c>
      <c r="D147" s="117">
        <f>148.9*0.923</f>
        <v>137.43470000000002</v>
      </c>
      <c r="E147" s="119">
        <f>D147*60</f>
        <v>8246.082000000002</v>
      </c>
      <c r="F147" s="38">
        <v>10</v>
      </c>
      <c r="G147" s="36">
        <f>B147*C147/E147*F147</f>
        <v>9.444946096825133</v>
      </c>
      <c r="H147" s="30"/>
      <c r="I147" s="31"/>
    </row>
    <row r="148" spans="1:8" ht="12.75">
      <c r="A148" s="39" t="s">
        <v>26</v>
      </c>
      <c r="B148" s="40"/>
      <c r="C148" s="41"/>
      <c r="D148" s="41"/>
      <c r="E148" s="41"/>
      <c r="F148" s="41"/>
      <c r="G148" s="42">
        <f>ROUND((G146+G147),2)</f>
        <v>19.82</v>
      </c>
      <c r="H148" s="30"/>
    </row>
    <row r="149" spans="1:9" ht="12.75">
      <c r="A149" s="369" t="s">
        <v>27</v>
      </c>
      <c r="B149" s="370"/>
      <c r="C149" s="370"/>
      <c r="D149" s="370"/>
      <c r="E149" s="370"/>
      <c r="F149" s="370"/>
      <c r="G149" s="101"/>
      <c r="H149" s="30"/>
      <c r="I149" s="44">
        <f>G148*G149</f>
        <v>0</v>
      </c>
    </row>
    <row r="150" spans="1:9" ht="12.75">
      <c r="A150" s="371" t="s">
        <v>28</v>
      </c>
      <c r="B150" s="372"/>
      <c r="C150" s="372"/>
      <c r="D150" s="372"/>
      <c r="E150" s="372"/>
      <c r="F150" s="45" t="s">
        <v>29</v>
      </c>
      <c r="G150" s="46">
        <v>1.33</v>
      </c>
      <c r="H150" s="40"/>
      <c r="I150" s="47">
        <f>G148*G150</f>
        <v>26.3606</v>
      </c>
    </row>
    <row r="151" spans="1:9" ht="15">
      <c r="A151" s="48" t="s">
        <v>30</v>
      </c>
      <c r="B151" s="40"/>
      <c r="C151" s="40"/>
      <c r="D151" s="40"/>
      <c r="E151" s="40"/>
      <c r="F151" s="40"/>
      <c r="G151" s="49"/>
      <c r="H151" s="40"/>
      <c r="I151" s="21">
        <f>I149+I150</f>
        <v>26.3606</v>
      </c>
    </row>
    <row r="152" spans="1:9" ht="15">
      <c r="A152" s="48" t="s">
        <v>31</v>
      </c>
      <c r="B152" s="50"/>
      <c r="C152" s="40"/>
      <c r="D152" s="40"/>
      <c r="E152" s="40"/>
      <c r="F152" s="40"/>
      <c r="G152" s="51">
        <v>30.2</v>
      </c>
      <c r="H152" s="40" t="s">
        <v>32</v>
      </c>
      <c r="I152" s="21">
        <f>ROUND((I151*G152/100),2)</f>
        <v>7.96</v>
      </c>
    </row>
    <row r="153" spans="1:9" ht="15">
      <c r="A153" s="48" t="s">
        <v>33</v>
      </c>
      <c r="B153" s="50"/>
      <c r="C153" s="40"/>
      <c r="D153" s="40"/>
      <c r="E153" s="40"/>
      <c r="F153" s="41" t="s">
        <v>34</v>
      </c>
      <c r="G153" s="40"/>
      <c r="H153" s="40"/>
      <c r="I153" s="21">
        <f>ROUND(F158,2)</f>
        <v>1100</v>
      </c>
    </row>
    <row r="154" spans="1:9" ht="22.5">
      <c r="A154" s="52" t="s">
        <v>35</v>
      </c>
      <c r="B154" s="53" t="s">
        <v>36</v>
      </c>
      <c r="C154" s="54" t="s">
        <v>37</v>
      </c>
      <c r="D154" s="55" t="s">
        <v>38</v>
      </c>
      <c r="E154" s="55" t="s">
        <v>39</v>
      </c>
      <c r="F154" s="55" t="s">
        <v>40</v>
      </c>
      <c r="G154" s="30"/>
      <c r="H154" s="30"/>
      <c r="I154" s="31"/>
    </row>
    <row r="155" spans="1:9" ht="12.75">
      <c r="A155" s="32" t="s">
        <v>160</v>
      </c>
      <c r="B155" s="33" t="s">
        <v>135</v>
      </c>
      <c r="C155" s="33">
        <v>1</v>
      </c>
      <c r="D155" s="34"/>
      <c r="E155" s="56">
        <v>1100</v>
      </c>
      <c r="F155" s="56">
        <f>E155*C155</f>
        <v>1100</v>
      </c>
      <c r="G155" s="57"/>
      <c r="H155" s="30"/>
      <c r="I155" s="31"/>
    </row>
    <row r="156" spans="1:9" ht="12.75">
      <c r="A156" s="32" t="s">
        <v>43</v>
      </c>
      <c r="B156" s="33"/>
      <c r="C156" s="33"/>
      <c r="D156" s="34"/>
      <c r="E156" s="56"/>
      <c r="F156" s="56">
        <f>E156*C156</f>
        <v>0</v>
      </c>
      <c r="G156" s="57"/>
      <c r="H156" s="30"/>
      <c r="I156" s="31"/>
    </row>
    <row r="157" spans="1:9" ht="12.75">
      <c r="A157" s="32" t="s">
        <v>44</v>
      </c>
      <c r="B157" s="33"/>
      <c r="C157" s="33"/>
      <c r="D157" s="34"/>
      <c r="E157" s="56"/>
      <c r="F157" s="56">
        <f>E157*C157</f>
        <v>0</v>
      </c>
      <c r="G157" s="57"/>
      <c r="H157" s="30"/>
      <c r="I157" s="31"/>
    </row>
    <row r="158" spans="1:9" ht="12.75">
      <c r="A158" s="58" t="s">
        <v>46</v>
      </c>
      <c r="B158" s="36"/>
      <c r="C158" s="36"/>
      <c r="D158" s="37"/>
      <c r="E158" s="38"/>
      <c r="F158" s="59">
        <f>SUM(F155:F157)</f>
        <v>1100</v>
      </c>
      <c r="G158" s="57"/>
      <c r="H158" s="30"/>
      <c r="I158" s="31"/>
    </row>
    <row r="159" spans="1:9" ht="15">
      <c r="A159" s="48" t="s">
        <v>47</v>
      </c>
      <c r="B159" s="40"/>
      <c r="C159" s="40"/>
      <c r="D159" s="40"/>
      <c r="E159" s="40"/>
      <c r="F159" s="40"/>
      <c r="G159" s="40"/>
      <c r="H159" s="40"/>
      <c r="I159" s="21">
        <f>ROUND(F165,2)</f>
        <v>0</v>
      </c>
    </row>
    <row r="160" spans="1:9" ht="33.75">
      <c r="A160" s="60" t="s">
        <v>35</v>
      </c>
      <c r="B160" s="61" t="s">
        <v>48</v>
      </c>
      <c r="C160" s="62" t="s">
        <v>49</v>
      </c>
      <c r="D160" s="61" t="s">
        <v>50</v>
      </c>
      <c r="E160" s="63"/>
      <c r="F160" s="63"/>
      <c r="G160" s="63"/>
      <c r="H160" s="30"/>
      <c r="I160" s="31"/>
    </row>
    <row r="161" spans="1:9" ht="12.75">
      <c r="A161" s="64" t="s">
        <v>51</v>
      </c>
      <c r="B161" s="65"/>
      <c r="C161" s="26"/>
      <c r="D161" s="66">
        <f>B161*C161/100</f>
        <v>0</v>
      </c>
      <c r="E161" s="63"/>
      <c r="F161" s="63"/>
      <c r="G161" s="63"/>
      <c r="H161" s="30"/>
      <c r="I161" s="31"/>
    </row>
    <row r="162" spans="1:9" ht="12.75">
      <c r="A162" s="67" t="s">
        <v>52</v>
      </c>
      <c r="B162" s="68"/>
      <c r="C162" s="26"/>
      <c r="D162" s="66">
        <f>B162*C162/100</f>
        <v>0</v>
      </c>
      <c r="E162" s="63"/>
      <c r="F162" s="63"/>
      <c r="G162" s="63"/>
      <c r="H162" s="30"/>
      <c r="I162" s="31"/>
    </row>
    <row r="163" spans="1:9" ht="12.75">
      <c r="A163" s="69" t="s">
        <v>53</v>
      </c>
      <c r="B163" s="69"/>
      <c r="C163" s="69"/>
      <c r="D163" s="66">
        <f>SUM(D161:D162)</f>
        <v>0</v>
      </c>
      <c r="E163" s="63"/>
      <c r="F163" s="63"/>
      <c r="G163" s="63"/>
      <c r="H163" s="30"/>
      <c r="I163" s="31"/>
    </row>
    <row r="164" spans="1:9" ht="45">
      <c r="A164" s="70" t="s">
        <v>54</v>
      </c>
      <c r="B164" s="71"/>
      <c r="C164" s="28" t="s">
        <v>55</v>
      </c>
      <c r="D164" s="71"/>
      <c r="E164" s="72" t="s">
        <v>56</v>
      </c>
      <c r="F164" s="373" t="s">
        <v>57</v>
      </c>
      <c r="G164" s="374"/>
      <c r="H164" s="30"/>
      <c r="I164" s="31"/>
    </row>
    <row r="165" spans="1:9" ht="12.75">
      <c r="A165" s="66">
        <f>D163</f>
        <v>0</v>
      </c>
      <c r="B165" s="73"/>
      <c r="C165" s="120">
        <f>D146*60*12</f>
        <v>98952.98400000003</v>
      </c>
      <c r="D165" s="73"/>
      <c r="E165" s="73">
        <f>F147</f>
        <v>10</v>
      </c>
      <c r="F165" s="375">
        <f>(A165/C165*E165)</f>
        <v>0</v>
      </c>
      <c r="G165" s="376"/>
      <c r="H165" s="30"/>
      <c r="I165" s="31"/>
    </row>
    <row r="166" spans="1:9" ht="15">
      <c r="A166" s="74" t="s">
        <v>58</v>
      </c>
      <c r="B166" s="75"/>
      <c r="C166" s="30"/>
      <c r="D166" s="76"/>
      <c r="E166" s="77"/>
      <c r="F166" s="30"/>
      <c r="G166" s="30"/>
      <c r="H166" s="30"/>
      <c r="I166" s="78">
        <f>I167+I169+I170</f>
        <v>459.89</v>
      </c>
    </row>
    <row r="167" spans="1:9" ht="15">
      <c r="A167" s="48" t="s">
        <v>59</v>
      </c>
      <c r="B167" s="50"/>
      <c r="C167" s="40"/>
      <c r="D167" s="41"/>
      <c r="E167" s="79"/>
      <c r="F167" s="40"/>
      <c r="G167" s="40"/>
      <c r="H167" s="40"/>
      <c r="I167" s="21">
        <f>ROUND(G148*G168,2)</f>
        <v>20.81</v>
      </c>
    </row>
    <row r="168" spans="1:9" ht="15">
      <c r="A168" s="377" t="s">
        <v>60</v>
      </c>
      <c r="B168" s="378"/>
      <c r="C168" s="378"/>
      <c r="D168" s="378"/>
      <c r="E168" s="378"/>
      <c r="F168" s="81" t="s">
        <v>61</v>
      </c>
      <c r="G168" s="82">
        <v>1.05</v>
      </c>
      <c r="H168" s="30"/>
      <c r="I168" s="83"/>
    </row>
    <row r="169" spans="1:9" ht="15">
      <c r="A169" s="48" t="s">
        <v>62</v>
      </c>
      <c r="B169" s="50"/>
      <c r="C169" s="40"/>
      <c r="D169" s="40"/>
      <c r="E169" s="40"/>
      <c r="F169" s="40"/>
      <c r="G169" s="51">
        <v>30.2</v>
      </c>
      <c r="H169" s="40" t="s">
        <v>32</v>
      </c>
      <c r="I169" s="21">
        <f>ROUND(I167*G169%,2)</f>
        <v>6.28</v>
      </c>
    </row>
    <row r="170" spans="1:9" ht="15">
      <c r="A170" s="84" t="s">
        <v>63</v>
      </c>
      <c r="B170" s="85"/>
      <c r="C170" s="85"/>
      <c r="D170" s="86"/>
      <c r="E170" s="87"/>
      <c r="F170" s="85"/>
      <c r="G170" s="85"/>
      <c r="H170" s="85"/>
      <c r="I170" s="88">
        <v>432.8</v>
      </c>
    </row>
    <row r="171" spans="1:9" ht="15">
      <c r="A171" s="379" t="s">
        <v>64</v>
      </c>
      <c r="B171" s="380"/>
      <c r="C171" s="380"/>
      <c r="D171" s="380"/>
      <c r="E171" s="89"/>
      <c r="F171" s="90" t="s">
        <v>65</v>
      </c>
      <c r="G171" s="91">
        <v>1.92</v>
      </c>
      <c r="H171" s="92"/>
      <c r="I171" s="93"/>
    </row>
    <row r="172" spans="1:9" ht="15">
      <c r="A172" s="18" t="s">
        <v>66</v>
      </c>
      <c r="B172" s="94"/>
      <c r="C172" s="40"/>
      <c r="D172" s="40"/>
      <c r="E172" s="40"/>
      <c r="F172" s="40"/>
      <c r="G172" s="40"/>
      <c r="H172" s="40"/>
      <c r="I172" s="21">
        <f>I166+I143</f>
        <v>1594.2105999999999</v>
      </c>
    </row>
    <row r="173" spans="1:9" ht="15">
      <c r="A173" s="18" t="s">
        <v>72</v>
      </c>
      <c r="B173" s="94"/>
      <c r="C173" s="40"/>
      <c r="D173" s="40"/>
      <c r="E173" s="40"/>
      <c r="F173" s="40"/>
      <c r="G173" s="95">
        <f>I174/I172-1</f>
        <v>0.0036315151837531534</v>
      </c>
      <c r="H173" s="40"/>
      <c r="I173" s="21">
        <f>I174-I172</f>
        <v>5.789400000000114</v>
      </c>
    </row>
    <row r="174" spans="1:9" ht="15.75">
      <c r="A174" s="96" t="s">
        <v>67</v>
      </c>
      <c r="B174" s="97"/>
      <c r="C174" s="98"/>
      <c r="D174" s="98"/>
      <c r="E174" s="98"/>
      <c r="F174" s="98"/>
      <c r="G174" s="98"/>
      <c r="H174" s="98"/>
      <c r="I174" s="99">
        <v>1600</v>
      </c>
    </row>
    <row r="176" spans="1:7" ht="15.75">
      <c r="A176" s="9" t="s">
        <v>68</v>
      </c>
      <c r="G176" s="92" t="s">
        <v>462</v>
      </c>
    </row>
    <row r="177" ht="12.75">
      <c r="A177" s="1" t="s">
        <v>461</v>
      </c>
    </row>
    <row r="200" spans="1:9" ht="15.75">
      <c r="A200" s="100"/>
      <c r="F200" s="2" t="s">
        <v>3</v>
      </c>
      <c r="I200" s="3"/>
    </row>
    <row r="201" spans="6:9" ht="15.75">
      <c r="F201" s="4" t="s">
        <v>73</v>
      </c>
      <c r="H201" s="3" t="s">
        <v>459</v>
      </c>
      <c r="I201"/>
    </row>
    <row r="202" spans="6:9" ht="15.75">
      <c r="F202" s="4" t="s">
        <v>547</v>
      </c>
      <c r="I202" s="3" t="s">
        <v>545</v>
      </c>
    </row>
    <row r="203" spans="1:9" ht="14.25">
      <c r="A203" s="5" t="s">
        <v>460</v>
      </c>
      <c r="B203" s="5"/>
      <c r="C203" s="5"/>
      <c r="D203" s="5"/>
      <c r="E203" s="5"/>
      <c r="F203" s="5"/>
      <c r="G203" s="5"/>
      <c r="H203" s="5"/>
      <c r="I203" s="6"/>
    </row>
    <row r="204" spans="1:9" ht="14.25">
      <c r="A204" s="5"/>
      <c r="B204" s="5"/>
      <c r="C204" s="5"/>
      <c r="D204" s="5"/>
      <c r="E204" s="5"/>
      <c r="F204" s="5"/>
      <c r="G204" s="5"/>
      <c r="H204" s="5"/>
      <c r="I204" s="6"/>
    </row>
    <row r="205" spans="2:9" ht="15.75">
      <c r="B205" s="7"/>
      <c r="C205" s="7"/>
      <c r="D205" s="7" t="s">
        <v>9</v>
      </c>
      <c r="E205" s="7"/>
      <c r="F205" s="7"/>
      <c r="G205" s="7"/>
      <c r="H205" s="7"/>
      <c r="I205" s="8"/>
    </row>
    <row r="206" spans="1:9" ht="18.75">
      <c r="A206" s="9" t="s">
        <v>10</v>
      </c>
      <c r="B206" s="10"/>
      <c r="C206" s="10"/>
      <c r="D206" s="11" t="s">
        <v>161</v>
      </c>
      <c r="E206" s="12"/>
      <c r="F206" s="12"/>
      <c r="G206" s="12"/>
      <c r="H206" s="12"/>
      <c r="I206" s="3"/>
    </row>
    <row r="207" spans="1:9" ht="15.75">
      <c r="A207" s="13" t="s">
        <v>12</v>
      </c>
      <c r="B207" s="10"/>
      <c r="C207" s="10"/>
      <c r="D207" s="14"/>
      <c r="E207" s="14"/>
      <c r="F207" s="13"/>
      <c r="G207" s="15"/>
      <c r="H207" s="16"/>
      <c r="I207" s="17"/>
    </row>
    <row r="209" spans="1:9" ht="18.75">
      <c r="A209" s="4"/>
      <c r="B209" s="11"/>
      <c r="C209" s="12"/>
      <c r="D209" s="12"/>
      <c r="E209" s="12"/>
      <c r="F209" s="12"/>
      <c r="G209" s="12"/>
      <c r="H209" s="12"/>
      <c r="I209" s="17" t="s">
        <v>14</v>
      </c>
    </row>
    <row r="210" spans="1:9" ht="18.75">
      <c r="A210" s="18" t="s">
        <v>15</v>
      </c>
      <c r="B210" s="19"/>
      <c r="C210" s="20"/>
      <c r="D210" s="20"/>
      <c r="E210" s="20"/>
      <c r="F210" s="20"/>
      <c r="G210" s="20"/>
      <c r="H210" s="20"/>
      <c r="I210" s="21">
        <f>I218+I219+I220+I226</f>
        <v>1634.3206</v>
      </c>
    </row>
    <row r="211" spans="1:9" ht="15.75">
      <c r="A211" s="22" t="s">
        <v>16</v>
      </c>
      <c r="B211" s="23"/>
      <c r="C211" s="23"/>
      <c r="D211" s="23"/>
      <c r="E211" s="23"/>
      <c r="F211" s="23"/>
      <c r="G211" s="23"/>
      <c r="H211" s="23"/>
      <c r="I211" s="24"/>
    </row>
    <row r="212" spans="1:9" ht="33.75">
      <c r="A212" s="25" t="s">
        <v>17</v>
      </c>
      <c r="B212" s="26" t="s">
        <v>18</v>
      </c>
      <c r="C212" s="27" t="s">
        <v>19</v>
      </c>
      <c r="D212" s="28" t="s">
        <v>20</v>
      </c>
      <c r="E212" s="28" t="s">
        <v>21</v>
      </c>
      <c r="F212" s="28" t="s">
        <v>22</v>
      </c>
      <c r="G212" s="29" t="s">
        <v>23</v>
      </c>
      <c r="H212" s="30"/>
      <c r="I212" s="31"/>
    </row>
    <row r="213" spans="1:9" ht="12.75">
      <c r="A213" s="32" t="s">
        <v>24</v>
      </c>
      <c r="B213" s="33">
        <v>1</v>
      </c>
      <c r="C213" s="33">
        <v>8552.5</v>
      </c>
      <c r="D213" s="117">
        <f>148.9*0.923</f>
        <v>137.43470000000002</v>
      </c>
      <c r="E213" s="118">
        <f>D213*60</f>
        <v>8246.082000000002</v>
      </c>
      <c r="F213" s="29">
        <v>10</v>
      </c>
      <c r="G213" s="33">
        <f>B213*C213/E213*F213</f>
        <v>10.371592230103943</v>
      </c>
      <c r="H213" s="30"/>
      <c r="I213" s="31"/>
    </row>
    <row r="214" spans="1:9" ht="12.75">
      <c r="A214" s="35" t="s">
        <v>25</v>
      </c>
      <c r="B214" s="36">
        <v>1</v>
      </c>
      <c r="C214" s="36">
        <v>7788.38</v>
      </c>
      <c r="D214" s="117">
        <f>148.9*0.923</f>
        <v>137.43470000000002</v>
      </c>
      <c r="E214" s="119">
        <f>D214*60</f>
        <v>8246.082000000002</v>
      </c>
      <c r="F214" s="38">
        <v>10</v>
      </c>
      <c r="G214" s="36">
        <f>B214*C214/E214*F214</f>
        <v>9.444946096825133</v>
      </c>
      <c r="H214" s="30"/>
      <c r="I214" s="31"/>
    </row>
    <row r="215" spans="1:8" ht="12.75">
      <c r="A215" s="39" t="s">
        <v>26</v>
      </c>
      <c r="B215" s="40"/>
      <c r="C215" s="41"/>
      <c r="D215" s="41"/>
      <c r="E215" s="41"/>
      <c r="F215" s="41"/>
      <c r="G215" s="42">
        <f>ROUND((G213+G214),2)</f>
        <v>19.82</v>
      </c>
      <c r="H215" s="30"/>
    </row>
    <row r="216" spans="1:9" ht="12.75">
      <c r="A216" s="369" t="s">
        <v>27</v>
      </c>
      <c r="B216" s="370"/>
      <c r="C216" s="370"/>
      <c r="D216" s="370"/>
      <c r="E216" s="370"/>
      <c r="F216" s="370"/>
      <c r="G216" s="101"/>
      <c r="H216" s="30"/>
      <c r="I216" s="44">
        <f>G215*G216</f>
        <v>0</v>
      </c>
    </row>
    <row r="217" spans="1:9" ht="12.75">
      <c r="A217" s="371" t="s">
        <v>28</v>
      </c>
      <c r="B217" s="372"/>
      <c r="C217" s="372"/>
      <c r="D217" s="372"/>
      <c r="E217" s="372"/>
      <c r="F217" s="45" t="s">
        <v>29</v>
      </c>
      <c r="G217" s="46">
        <v>1.33</v>
      </c>
      <c r="H217" s="40"/>
      <c r="I217" s="47">
        <f>G215*G217</f>
        <v>26.3606</v>
      </c>
    </row>
    <row r="218" spans="1:9" ht="15">
      <c r="A218" s="48" t="s">
        <v>30</v>
      </c>
      <c r="B218" s="40"/>
      <c r="C218" s="40"/>
      <c r="D218" s="40"/>
      <c r="E218" s="40"/>
      <c r="F218" s="40"/>
      <c r="G218" s="49"/>
      <c r="H218" s="40"/>
      <c r="I218" s="21">
        <f>I216+I217</f>
        <v>26.3606</v>
      </c>
    </row>
    <row r="219" spans="1:9" ht="15">
      <c r="A219" s="48" t="s">
        <v>31</v>
      </c>
      <c r="B219" s="50"/>
      <c r="C219" s="40"/>
      <c r="D219" s="40"/>
      <c r="E219" s="40"/>
      <c r="F219" s="40"/>
      <c r="G219" s="51">
        <v>30.2</v>
      </c>
      <c r="H219" s="40" t="s">
        <v>32</v>
      </c>
      <c r="I219" s="21">
        <f>ROUND((I218*G219/100),2)</f>
        <v>7.96</v>
      </c>
    </row>
    <row r="220" spans="1:9" ht="15">
      <c r="A220" s="48" t="s">
        <v>33</v>
      </c>
      <c r="B220" s="50"/>
      <c r="C220" s="40"/>
      <c r="D220" s="40"/>
      <c r="E220" s="40"/>
      <c r="F220" s="41" t="s">
        <v>34</v>
      </c>
      <c r="G220" s="40"/>
      <c r="H220" s="40"/>
      <c r="I220" s="21">
        <f>ROUND(F225,2)</f>
        <v>1600</v>
      </c>
    </row>
    <row r="221" spans="1:9" ht="22.5">
      <c r="A221" s="52" t="s">
        <v>35</v>
      </c>
      <c r="B221" s="53" t="s">
        <v>36</v>
      </c>
      <c r="C221" s="54" t="s">
        <v>37</v>
      </c>
      <c r="D221" s="55" t="s">
        <v>38</v>
      </c>
      <c r="E221" s="55" t="s">
        <v>39</v>
      </c>
      <c r="F221" s="55" t="s">
        <v>40</v>
      </c>
      <c r="G221" s="30"/>
      <c r="H221" s="30"/>
      <c r="I221" s="31"/>
    </row>
    <row r="222" spans="1:9" ht="25.5">
      <c r="A222" s="32" t="s">
        <v>161</v>
      </c>
      <c r="B222" s="33" t="s">
        <v>135</v>
      </c>
      <c r="C222" s="33">
        <v>1</v>
      </c>
      <c r="D222" s="34"/>
      <c r="E222" s="56">
        <v>1600</v>
      </c>
      <c r="F222" s="56">
        <f>E222*C222</f>
        <v>1600</v>
      </c>
      <c r="G222" s="57"/>
      <c r="H222" s="30"/>
      <c r="I222" s="31"/>
    </row>
    <row r="223" spans="1:9" ht="12.75">
      <c r="A223" s="32" t="s">
        <v>43</v>
      </c>
      <c r="B223" s="33"/>
      <c r="C223" s="33"/>
      <c r="D223" s="34"/>
      <c r="E223" s="56"/>
      <c r="F223" s="56">
        <f>E223*C223</f>
        <v>0</v>
      </c>
      <c r="G223" s="57"/>
      <c r="H223" s="30"/>
      <c r="I223" s="31"/>
    </row>
    <row r="224" spans="1:9" ht="12.75">
      <c r="A224" s="32" t="s">
        <v>44</v>
      </c>
      <c r="B224" s="33"/>
      <c r="C224" s="33"/>
      <c r="D224" s="34"/>
      <c r="E224" s="56"/>
      <c r="F224" s="56">
        <f>E224*C224</f>
        <v>0</v>
      </c>
      <c r="G224" s="57"/>
      <c r="H224" s="30"/>
      <c r="I224" s="31"/>
    </row>
    <row r="225" spans="1:9" ht="12.75">
      <c r="A225" s="58" t="s">
        <v>46</v>
      </c>
      <c r="B225" s="36"/>
      <c r="C225" s="36"/>
      <c r="D225" s="37"/>
      <c r="E225" s="38"/>
      <c r="F225" s="59">
        <f>SUM(F222:F224)</f>
        <v>1600</v>
      </c>
      <c r="G225" s="57"/>
      <c r="H225" s="30"/>
      <c r="I225" s="31"/>
    </row>
    <row r="226" spans="1:9" ht="15">
      <c r="A226" s="48" t="s">
        <v>47</v>
      </c>
      <c r="B226" s="40"/>
      <c r="C226" s="40"/>
      <c r="D226" s="40"/>
      <c r="E226" s="40"/>
      <c r="F226" s="40"/>
      <c r="G226" s="40"/>
      <c r="H226" s="40"/>
      <c r="I226" s="21">
        <f>ROUND(F232,2)</f>
        <v>0</v>
      </c>
    </row>
    <row r="227" spans="1:9" ht="33.75">
      <c r="A227" s="60" t="s">
        <v>35</v>
      </c>
      <c r="B227" s="61" t="s">
        <v>48</v>
      </c>
      <c r="C227" s="62" t="s">
        <v>49</v>
      </c>
      <c r="D227" s="61" t="s">
        <v>50</v>
      </c>
      <c r="E227" s="63"/>
      <c r="F227" s="63"/>
      <c r="G227" s="63"/>
      <c r="H227" s="30"/>
      <c r="I227" s="31"/>
    </row>
    <row r="228" spans="1:9" ht="12.75">
      <c r="A228" s="64" t="s">
        <v>51</v>
      </c>
      <c r="B228" s="65"/>
      <c r="C228" s="26"/>
      <c r="D228" s="66">
        <f>B228*C228/100</f>
        <v>0</v>
      </c>
      <c r="E228" s="63"/>
      <c r="F228" s="63"/>
      <c r="G228" s="63"/>
      <c r="H228" s="30"/>
      <c r="I228" s="31"/>
    </row>
    <row r="229" spans="1:9" ht="12.75">
      <c r="A229" s="67" t="s">
        <v>52</v>
      </c>
      <c r="B229" s="68"/>
      <c r="C229" s="26"/>
      <c r="D229" s="66">
        <f>B229*C229/100</f>
        <v>0</v>
      </c>
      <c r="E229" s="63"/>
      <c r="F229" s="63"/>
      <c r="G229" s="63"/>
      <c r="H229" s="30"/>
      <c r="I229" s="31"/>
    </row>
    <row r="230" spans="1:9" ht="12.75">
      <c r="A230" s="69" t="s">
        <v>53</v>
      </c>
      <c r="B230" s="69"/>
      <c r="C230" s="69"/>
      <c r="D230" s="66">
        <f>SUM(D228:D229)</f>
        <v>0</v>
      </c>
      <c r="E230" s="63"/>
      <c r="F230" s="63"/>
      <c r="G230" s="63"/>
      <c r="H230" s="30"/>
      <c r="I230" s="31"/>
    </row>
    <row r="231" spans="1:9" ht="45">
      <c r="A231" s="70" t="s">
        <v>54</v>
      </c>
      <c r="B231" s="71"/>
      <c r="C231" s="28" t="s">
        <v>55</v>
      </c>
      <c r="D231" s="71"/>
      <c r="E231" s="72" t="s">
        <v>56</v>
      </c>
      <c r="F231" s="373" t="s">
        <v>57</v>
      </c>
      <c r="G231" s="374"/>
      <c r="H231" s="30"/>
      <c r="I231" s="31"/>
    </row>
    <row r="232" spans="1:9" ht="12.75">
      <c r="A232" s="66">
        <f>D230</f>
        <v>0</v>
      </c>
      <c r="B232" s="73"/>
      <c r="C232" s="120">
        <f>D213*60*12</f>
        <v>98952.98400000003</v>
      </c>
      <c r="D232" s="73"/>
      <c r="E232" s="73">
        <f>F214</f>
        <v>10</v>
      </c>
      <c r="F232" s="375">
        <f>(A232/C232*E232)</f>
        <v>0</v>
      </c>
      <c r="G232" s="376"/>
      <c r="H232" s="30"/>
      <c r="I232" s="31"/>
    </row>
    <row r="233" spans="1:9" ht="15">
      <c r="A233" s="74" t="s">
        <v>58</v>
      </c>
      <c r="B233" s="75"/>
      <c r="C233" s="30"/>
      <c r="D233" s="76"/>
      <c r="E233" s="77"/>
      <c r="F233" s="30"/>
      <c r="G233" s="30"/>
      <c r="H233" s="30"/>
      <c r="I233" s="78">
        <v>554.93</v>
      </c>
    </row>
    <row r="234" spans="1:9" ht="15">
      <c r="A234" s="48" t="s">
        <v>59</v>
      </c>
      <c r="B234" s="50"/>
      <c r="C234" s="40"/>
      <c r="D234" s="41"/>
      <c r="E234" s="79"/>
      <c r="F234" s="40"/>
      <c r="G234" s="40"/>
      <c r="H234" s="40"/>
      <c r="I234" s="21">
        <f>ROUND(G215*G235,2)</f>
        <v>20.81</v>
      </c>
    </row>
    <row r="235" spans="1:9" ht="15">
      <c r="A235" s="377" t="s">
        <v>60</v>
      </c>
      <c r="B235" s="378"/>
      <c r="C235" s="378"/>
      <c r="D235" s="378"/>
      <c r="E235" s="378"/>
      <c r="F235" s="81" t="s">
        <v>61</v>
      </c>
      <c r="G235" s="82">
        <v>1.05</v>
      </c>
      <c r="H235" s="30"/>
      <c r="I235" s="83"/>
    </row>
    <row r="236" spans="1:9" ht="15">
      <c r="A236" s="48" t="s">
        <v>62</v>
      </c>
      <c r="B236" s="50"/>
      <c r="C236" s="40"/>
      <c r="D236" s="40"/>
      <c r="E236" s="40"/>
      <c r="F236" s="40"/>
      <c r="G236" s="51">
        <v>30.2</v>
      </c>
      <c r="H236" s="40" t="s">
        <v>32</v>
      </c>
      <c r="I236" s="21">
        <f>ROUND(I234*G236%,2)</f>
        <v>6.28</v>
      </c>
    </row>
    <row r="237" spans="1:9" ht="15">
      <c r="A237" s="84" t="s">
        <v>63</v>
      </c>
      <c r="B237" s="85"/>
      <c r="C237" s="85"/>
      <c r="D237" s="86"/>
      <c r="E237" s="87"/>
      <c r="F237" s="85"/>
      <c r="G237" s="85"/>
      <c r="H237" s="85"/>
      <c r="I237" s="88">
        <f>G238*G215</f>
        <v>38.0544</v>
      </c>
    </row>
    <row r="238" spans="1:9" ht="15">
      <c r="A238" s="379" t="s">
        <v>64</v>
      </c>
      <c r="B238" s="380"/>
      <c r="C238" s="380"/>
      <c r="D238" s="380"/>
      <c r="E238" s="89"/>
      <c r="F238" s="90" t="s">
        <v>65</v>
      </c>
      <c r="G238" s="91">
        <v>1.92</v>
      </c>
      <c r="H238" s="92"/>
      <c r="I238" s="93"/>
    </row>
    <row r="239" spans="1:9" ht="15">
      <c r="A239" s="18" t="s">
        <v>66</v>
      </c>
      <c r="B239" s="94"/>
      <c r="C239" s="40"/>
      <c r="D239" s="40"/>
      <c r="E239" s="40"/>
      <c r="F239" s="40"/>
      <c r="G239" s="40"/>
      <c r="H239" s="40"/>
      <c r="I239" s="21">
        <f>I233+I210</f>
        <v>2189.2506</v>
      </c>
    </row>
    <row r="240" spans="1:9" ht="15">
      <c r="A240" s="18" t="s">
        <v>72</v>
      </c>
      <c r="B240" s="94"/>
      <c r="C240" s="40"/>
      <c r="D240" s="40"/>
      <c r="E240" s="40"/>
      <c r="F240" s="40"/>
      <c r="G240" s="95">
        <f>I241/I239-1</f>
        <v>0.00491008201619314</v>
      </c>
      <c r="H240" s="40"/>
      <c r="I240" s="21">
        <f>I241-I239</f>
        <v>10.74940000000015</v>
      </c>
    </row>
    <row r="241" spans="1:9" ht="15.75">
      <c r="A241" s="96" t="s">
        <v>67</v>
      </c>
      <c r="B241" s="97"/>
      <c r="C241" s="98"/>
      <c r="D241" s="98"/>
      <c r="E241" s="98"/>
      <c r="F241" s="98"/>
      <c r="G241" s="98"/>
      <c r="H241" s="98"/>
      <c r="I241" s="99">
        <v>2200</v>
      </c>
    </row>
    <row r="243" spans="1:7" ht="15.75">
      <c r="A243" s="9" t="s">
        <v>68</v>
      </c>
      <c r="G243" s="92" t="s">
        <v>462</v>
      </c>
    </row>
    <row r="244" ht="12.75">
      <c r="A244" s="1" t="s">
        <v>461</v>
      </c>
    </row>
    <row r="267" spans="1:9" ht="15.75">
      <c r="A267" s="100"/>
      <c r="F267" s="2" t="s">
        <v>3</v>
      </c>
      <c r="I267" s="3"/>
    </row>
    <row r="268" spans="6:9" ht="15.75">
      <c r="F268" s="4" t="s">
        <v>73</v>
      </c>
      <c r="H268" s="3" t="s">
        <v>716</v>
      </c>
      <c r="I268"/>
    </row>
    <row r="269" spans="6:9" ht="15.75">
      <c r="F269" s="4">
        <v>21</v>
      </c>
      <c r="G269" s="1" t="s">
        <v>692</v>
      </c>
      <c r="I269" s="3" t="s">
        <v>717</v>
      </c>
    </row>
    <row r="270" spans="1:9" ht="14.25">
      <c r="A270" s="5" t="s">
        <v>460</v>
      </c>
      <c r="B270" s="5"/>
      <c r="C270" s="5"/>
      <c r="D270" s="5"/>
      <c r="E270" s="5"/>
      <c r="F270" s="5"/>
      <c r="G270" s="5"/>
      <c r="H270" s="5"/>
      <c r="I270" s="6"/>
    </row>
    <row r="271" spans="2:9" ht="15.75">
      <c r="B271" s="7"/>
      <c r="C271" s="7"/>
      <c r="D271" s="7" t="s">
        <v>9</v>
      </c>
      <c r="E271" s="7"/>
      <c r="F271" s="7"/>
      <c r="G271" s="7"/>
      <c r="H271" s="7"/>
      <c r="I271" s="8"/>
    </row>
    <row r="272" spans="1:9" ht="18.75">
      <c r="A272" s="9" t="s">
        <v>10</v>
      </c>
      <c r="B272" s="10"/>
      <c r="C272" s="10"/>
      <c r="D272" s="11" t="s">
        <v>635</v>
      </c>
      <c r="E272" s="12"/>
      <c r="F272" s="12"/>
      <c r="G272" s="12"/>
      <c r="H272" s="12"/>
      <c r="I272" s="3"/>
    </row>
    <row r="273" spans="1:9" ht="15.75">
      <c r="A273" s="13" t="s">
        <v>12</v>
      </c>
      <c r="B273" s="10"/>
      <c r="C273" s="10"/>
      <c r="D273" s="14"/>
      <c r="E273" s="14"/>
      <c r="F273" s="13"/>
      <c r="G273" s="15"/>
      <c r="H273" s="16"/>
      <c r="I273" s="17"/>
    </row>
    <row r="275" spans="1:9" ht="18.75">
      <c r="A275" s="4"/>
      <c r="B275" s="11"/>
      <c r="C275" s="12"/>
      <c r="D275" s="12"/>
      <c r="E275" s="12"/>
      <c r="F275" s="12"/>
      <c r="G275" s="12"/>
      <c r="H275" s="12"/>
      <c r="I275" s="17" t="s">
        <v>14</v>
      </c>
    </row>
    <row r="276" spans="1:9" ht="18.75">
      <c r="A276" s="18" t="s">
        <v>15</v>
      </c>
      <c r="B276" s="19"/>
      <c r="C276" s="20"/>
      <c r="D276" s="20"/>
      <c r="E276" s="20"/>
      <c r="F276" s="20"/>
      <c r="G276" s="20"/>
      <c r="H276" s="20"/>
      <c r="I276" s="21">
        <f>I284+I285+I286+I299</f>
        <v>2268.38</v>
      </c>
    </row>
    <row r="277" spans="1:9" ht="15.75">
      <c r="A277" s="22" t="s">
        <v>16</v>
      </c>
      <c r="B277" s="23"/>
      <c r="C277" s="23"/>
      <c r="D277" s="23"/>
      <c r="E277" s="23"/>
      <c r="F277" s="23"/>
      <c r="G277" s="23"/>
      <c r="H277" s="23"/>
      <c r="I277" s="24"/>
    </row>
    <row r="278" spans="1:9" ht="33.75">
      <c r="A278" s="25" t="s">
        <v>17</v>
      </c>
      <c r="B278" s="26" t="s">
        <v>18</v>
      </c>
      <c r="C278" s="27" t="s">
        <v>19</v>
      </c>
      <c r="D278" s="28" t="s">
        <v>20</v>
      </c>
      <c r="E278" s="28" t="s">
        <v>21</v>
      </c>
      <c r="F278" s="28" t="s">
        <v>22</v>
      </c>
      <c r="G278" s="29" t="s">
        <v>23</v>
      </c>
      <c r="H278" s="30"/>
      <c r="I278" s="31"/>
    </row>
    <row r="279" spans="1:9" ht="12.75">
      <c r="A279" s="32" t="s">
        <v>24</v>
      </c>
      <c r="B279" s="33">
        <v>1</v>
      </c>
      <c r="C279" s="33">
        <v>15612</v>
      </c>
      <c r="D279" s="117">
        <v>1773.4</v>
      </c>
      <c r="E279" s="118">
        <v>147.75</v>
      </c>
      <c r="F279" s="29">
        <v>15</v>
      </c>
      <c r="G279" s="33">
        <f>B279*C279/E279*F279</f>
        <v>1584.9746192893401</v>
      </c>
      <c r="H279" s="30"/>
      <c r="I279" s="31"/>
    </row>
    <row r="280" spans="1:9" ht="12.75">
      <c r="A280" s="35" t="s">
        <v>25</v>
      </c>
      <c r="B280" s="36">
        <v>1</v>
      </c>
      <c r="C280" s="36">
        <v>11866</v>
      </c>
      <c r="D280" s="117">
        <v>1773.4</v>
      </c>
      <c r="E280" s="119">
        <v>147.75</v>
      </c>
      <c r="F280" s="38">
        <v>15</v>
      </c>
      <c r="G280" s="36">
        <f>B280*C280/E280*F280</f>
        <v>1204.6700507614214</v>
      </c>
      <c r="H280" s="30"/>
      <c r="I280" s="31"/>
    </row>
    <row r="281" spans="1:8" ht="12.75">
      <c r="A281" s="39" t="s">
        <v>26</v>
      </c>
      <c r="B281" s="40"/>
      <c r="C281" s="41"/>
      <c r="D281" s="41"/>
      <c r="E281" s="41"/>
      <c r="F281" s="41"/>
      <c r="G281" s="42">
        <f>ROUND((G279+G280),2)</f>
        <v>2789.64</v>
      </c>
      <c r="H281" s="30"/>
    </row>
    <row r="282" spans="1:9" ht="12.75">
      <c r="A282" s="369" t="s">
        <v>27</v>
      </c>
      <c r="B282" s="370"/>
      <c r="C282" s="370"/>
      <c r="D282" s="370"/>
      <c r="E282" s="370"/>
      <c r="F282" s="370"/>
      <c r="G282" s="101"/>
      <c r="H282" s="30"/>
      <c r="I282" s="44">
        <f>G281*G282</f>
        <v>0</v>
      </c>
    </row>
    <row r="283" spans="1:9" ht="12.75">
      <c r="A283" s="371" t="s">
        <v>28</v>
      </c>
      <c r="B283" s="372"/>
      <c r="C283" s="372"/>
      <c r="D283" s="372"/>
      <c r="E283" s="372"/>
      <c r="F283" s="45" t="s">
        <v>29</v>
      </c>
      <c r="G283" s="46">
        <v>1.33</v>
      </c>
      <c r="H283" s="40"/>
      <c r="I283" s="47">
        <f>G281*G283</f>
        <v>3710.2212</v>
      </c>
    </row>
    <row r="284" spans="1:9" ht="15">
      <c r="A284" s="48" t="s">
        <v>30</v>
      </c>
      <c r="B284" s="40"/>
      <c r="C284" s="40"/>
      <c r="D284" s="40"/>
      <c r="E284" s="40"/>
      <c r="F284" s="40"/>
      <c r="G284" s="49"/>
      <c r="H284" s="40"/>
      <c r="I284" s="21">
        <v>1658.97</v>
      </c>
    </row>
    <row r="285" spans="1:9" ht="15">
      <c r="A285" s="48" t="s">
        <v>31</v>
      </c>
      <c r="B285" s="50"/>
      <c r="C285" s="40"/>
      <c r="D285" s="40"/>
      <c r="E285" s="40"/>
      <c r="F285" s="40"/>
      <c r="G285" s="51">
        <v>30.2</v>
      </c>
      <c r="H285" s="40" t="s">
        <v>32</v>
      </c>
      <c r="I285" s="21">
        <f>ROUND((I284*G285/100),2)</f>
        <v>501.01</v>
      </c>
    </row>
    <row r="286" spans="1:9" ht="15">
      <c r="A286" s="48" t="s">
        <v>33</v>
      </c>
      <c r="B286" s="50"/>
      <c r="C286" s="40"/>
      <c r="D286" s="40"/>
      <c r="E286" s="40"/>
      <c r="F286" s="41" t="s">
        <v>34</v>
      </c>
      <c r="G286" s="40"/>
      <c r="H286" s="40"/>
      <c r="I286" s="21">
        <f>ROUND(F298,2)</f>
        <v>108.4</v>
      </c>
    </row>
    <row r="287" spans="1:9" ht="22.5">
      <c r="A287" s="52" t="s">
        <v>35</v>
      </c>
      <c r="B287" s="53" t="s">
        <v>36</v>
      </c>
      <c r="C287" s="54" t="s">
        <v>37</v>
      </c>
      <c r="D287" s="55" t="s">
        <v>38</v>
      </c>
      <c r="E287" s="55" t="s">
        <v>39</v>
      </c>
      <c r="F287" s="55" t="s">
        <v>40</v>
      </c>
      <c r="G287" s="30"/>
      <c r="H287" s="30"/>
      <c r="I287" s="31"/>
    </row>
    <row r="288" spans="1:9" ht="12.75">
      <c r="A288" s="32" t="s">
        <v>162</v>
      </c>
      <c r="B288" s="33" t="s">
        <v>165</v>
      </c>
      <c r="C288" s="33">
        <v>2</v>
      </c>
      <c r="D288" s="34"/>
      <c r="E288" s="56">
        <v>21.4</v>
      </c>
      <c r="F288" s="56">
        <f>E288*C288</f>
        <v>42.8</v>
      </c>
      <c r="G288" s="57"/>
      <c r="H288" s="30"/>
      <c r="I288" s="31"/>
    </row>
    <row r="289" spans="1:9" ht="12.75">
      <c r="A289" s="32" t="s">
        <v>163</v>
      </c>
      <c r="B289" s="33" t="s">
        <v>165</v>
      </c>
      <c r="C289" s="33">
        <v>1</v>
      </c>
      <c r="D289" s="34"/>
      <c r="E289" s="56">
        <v>21.88</v>
      </c>
      <c r="F289" s="56">
        <f>E289*C289</f>
        <v>21.88</v>
      </c>
      <c r="G289" s="57"/>
      <c r="H289" s="30"/>
      <c r="I289" s="31"/>
    </row>
    <row r="290" spans="1:9" ht="12.75">
      <c r="A290" s="32" t="s">
        <v>164</v>
      </c>
      <c r="B290" s="33" t="s">
        <v>165</v>
      </c>
      <c r="C290" s="33">
        <v>5</v>
      </c>
      <c r="D290" s="34"/>
      <c r="E290" s="56">
        <v>1.7</v>
      </c>
      <c r="F290" s="56">
        <f>E290*C290</f>
        <v>8.5</v>
      </c>
      <c r="G290" s="57"/>
      <c r="H290" s="30"/>
      <c r="I290" s="31"/>
    </row>
    <row r="291" spans="1:9" ht="12.75">
      <c r="A291" s="35" t="s">
        <v>166</v>
      </c>
      <c r="B291" s="36" t="s">
        <v>165</v>
      </c>
      <c r="C291" s="36">
        <v>2</v>
      </c>
      <c r="D291" s="37"/>
      <c r="E291" s="125">
        <v>3.18</v>
      </c>
      <c r="F291" s="56">
        <f aca="true" t="shared" si="0" ref="F291:F297">E291*C291</f>
        <v>6.36</v>
      </c>
      <c r="G291" s="57"/>
      <c r="H291" s="30"/>
      <c r="I291" s="31"/>
    </row>
    <row r="292" spans="1:9" ht="12.75">
      <c r="A292" s="35" t="s">
        <v>167</v>
      </c>
      <c r="B292" s="36" t="s">
        <v>135</v>
      </c>
      <c r="C292" s="36">
        <v>2</v>
      </c>
      <c r="D292" s="37"/>
      <c r="E292" s="125">
        <v>3.32</v>
      </c>
      <c r="F292" s="56">
        <f t="shared" si="0"/>
        <v>6.64</v>
      </c>
      <c r="G292" s="57"/>
      <c r="H292" s="30"/>
      <c r="I292" s="31"/>
    </row>
    <row r="293" spans="1:9" ht="12.75">
      <c r="A293" s="35" t="s">
        <v>168</v>
      </c>
      <c r="B293" s="36" t="s">
        <v>135</v>
      </c>
      <c r="C293" s="36">
        <v>1</v>
      </c>
      <c r="D293" s="37"/>
      <c r="E293" s="125">
        <v>9.2</v>
      </c>
      <c r="F293" s="56">
        <f t="shared" si="0"/>
        <v>9.2</v>
      </c>
      <c r="G293" s="57"/>
      <c r="H293" s="30"/>
      <c r="I293" s="31"/>
    </row>
    <row r="294" spans="1:9" ht="12.75">
      <c r="A294" s="35" t="s">
        <v>169</v>
      </c>
      <c r="B294" s="36" t="s">
        <v>135</v>
      </c>
      <c r="C294" s="36">
        <v>1</v>
      </c>
      <c r="D294" s="37"/>
      <c r="E294" s="125">
        <v>4.6</v>
      </c>
      <c r="F294" s="125">
        <f t="shared" si="0"/>
        <v>4.6</v>
      </c>
      <c r="G294" s="57"/>
      <c r="H294" s="30"/>
      <c r="I294" s="31"/>
    </row>
    <row r="295" spans="1:9" ht="12.75">
      <c r="A295" s="35" t="s">
        <v>170</v>
      </c>
      <c r="B295" s="36" t="s">
        <v>165</v>
      </c>
      <c r="C295" s="36">
        <v>1</v>
      </c>
      <c r="D295" s="37"/>
      <c r="E295" s="125">
        <v>2.85</v>
      </c>
      <c r="F295" s="125">
        <f t="shared" si="0"/>
        <v>2.85</v>
      </c>
      <c r="G295" s="57"/>
      <c r="H295" s="30"/>
      <c r="I295" s="31"/>
    </row>
    <row r="296" spans="1:9" ht="12.75">
      <c r="A296" s="35" t="s">
        <v>171</v>
      </c>
      <c r="B296" s="36" t="s">
        <v>135</v>
      </c>
      <c r="C296" s="36">
        <v>1</v>
      </c>
      <c r="D296" s="37"/>
      <c r="E296" s="125">
        <v>5.02</v>
      </c>
      <c r="F296" s="125">
        <f t="shared" si="0"/>
        <v>5.02</v>
      </c>
      <c r="G296" s="57"/>
      <c r="H296" s="30"/>
      <c r="I296" s="31"/>
    </row>
    <row r="297" spans="1:9" ht="12.75">
      <c r="A297" s="35" t="s">
        <v>172</v>
      </c>
      <c r="B297" s="36" t="s">
        <v>135</v>
      </c>
      <c r="C297" s="36">
        <v>5</v>
      </c>
      <c r="D297" s="37"/>
      <c r="E297" s="125">
        <v>0.11</v>
      </c>
      <c r="F297" s="125">
        <f t="shared" si="0"/>
        <v>0.55</v>
      </c>
      <c r="G297" s="57"/>
      <c r="H297" s="30"/>
      <c r="I297" s="31"/>
    </row>
    <row r="298" spans="1:9" ht="12.75">
      <c r="A298" s="58" t="s">
        <v>46</v>
      </c>
      <c r="B298" s="36"/>
      <c r="C298" s="36"/>
      <c r="D298" s="37"/>
      <c r="E298" s="38"/>
      <c r="F298" s="59">
        <f>SUM(F288:F297)</f>
        <v>108.39999999999998</v>
      </c>
      <c r="G298" s="57"/>
      <c r="H298" s="30"/>
      <c r="I298" s="31"/>
    </row>
    <row r="299" spans="1:9" ht="15">
      <c r="A299" s="48" t="s">
        <v>47</v>
      </c>
      <c r="B299" s="40"/>
      <c r="C299" s="40"/>
      <c r="D299" s="40"/>
      <c r="E299" s="40"/>
      <c r="F299" s="40"/>
      <c r="G299" s="40"/>
      <c r="H299" s="40"/>
      <c r="I299" s="21">
        <f>ROUND(F305,2)</f>
        <v>0</v>
      </c>
    </row>
    <row r="300" spans="1:9" ht="33.75">
      <c r="A300" s="60" t="s">
        <v>35</v>
      </c>
      <c r="B300" s="61" t="s">
        <v>48</v>
      </c>
      <c r="C300" s="62" t="s">
        <v>49</v>
      </c>
      <c r="D300" s="61" t="s">
        <v>50</v>
      </c>
      <c r="E300" s="63"/>
      <c r="F300" s="63"/>
      <c r="G300" s="63"/>
      <c r="H300" s="30"/>
      <c r="I300" s="31"/>
    </row>
    <row r="301" spans="1:9" ht="12.75">
      <c r="A301" s="64" t="s">
        <v>51</v>
      </c>
      <c r="B301" s="65"/>
      <c r="C301" s="26"/>
      <c r="D301" s="66">
        <f>B301*C301/100</f>
        <v>0</v>
      </c>
      <c r="E301" s="63"/>
      <c r="F301" s="63"/>
      <c r="G301" s="63"/>
      <c r="H301" s="30"/>
      <c r="I301" s="31"/>
    </row>
    <row r="302" spans="1:9" ht="12.75">
      <c r="A302" s="67" t="s">
        <v>52</v>
      </c>
      <c r="B302" s="68"/>
      <c r="C302" s="26"/>
      <c r="D302" s="66">
        <f>B302*C302/100</f>
        <v>0</v>
      </c>
      <c r="E302" s="63"/>
      <c r="F302" s="63"/>
      <c r="G302" s="63"/>
      <c r="H302" s="30"/>
      <c r="I302" s="31"/>
    </row>
    <row r="303" spans="1:9" ht="12.75">
      <c r="A303" s="69" t="s">
        <v>53</v>
      </c>
      <c r="B303" s="69"/>
      <c r="C303" s="69"/>
      <c r="D303" s="66">
        <f>SUM(D301:D302)</f>
        <v>0</v>
      </c>
      <c r="E303" s="63"/>
      <c r="F303" s="63"/>
      <c r="G303" s="63"/>
      <c r="H303" s="30"/>
      <c r="I303" s="31"/>
    </row>
    <row r="304" spans="1:9" ht="45">
      <c r="A304" s="70" t="s">
        <v>54</v>
      </c>
      <c r="B304" s="71"/>
      <c r="C304" s="28" t="s">
        <v>55</v>
      </c>
      <c r="D304" s="71"/>
      <c r="E304" s="72" t="s">
        <v>56</v>
      </c>
      <c r="F304" s="373" t="s">
        <v>57</v>
      </c>
      <c r="G304" s="374"/>
      <c r="H304" s="30"/>
      <c r="I304" s="31" t="s">
        <v>463</v>
      </c>
    </row>
    <row r="305" spans="1:9" ht="12.75">
      <c r="A305" s="66">
        <f>D303</f>
        <v>0</v>
      </c>
      <c r="B305" s="73"/>
      <c r="C305" s="120">
        <f>D279*60*12</f>
        <v>1276848</v>
      </c>
      <c r="D305" s="73"/>
      <c r="E305" s="73">
        <f>F280</f>
        <v>15</v>
      </c>
      <c r="F305" s="375">
        <f>(A305/C305*E305)</f>
        <v>0</v>
      </c>
      <c r="G305" s="376"/>
      <c r="H305" s="30"/>
      <c r="I305" s="31"/>
    </row>
    <row r="306" spans="1:9" ht="15">
      <c r="A306" s="74" t="s">
        <v>58</v>
      </c>
      <c r="B306" s="75"/>
      <c r="C306" s="30"/>
      <c r="D306" s="76"/>
      <c r="E306" s="77"/>
      <c r="F306" s="30"/>
      <c r="G306" s="30"/>
      <c r="H306" s="30"/>
      <c r="I306" s="78">
        <v>230</v>
      </c>
    </row>
    <row r="307" spans="1:9" ht="15">
      <c r="A307" s="48" t="s">
        <v>59</v>
      </c>
      <c r="B307" s="50"/>
      <c r="C307" s="40"/>
      <c r="D307" s="41"/>
      <c r="E307" s="79"/>
      <c r="F307" s="40"/>
      <c r="G307" s="40"/>
      <c r="H307" s="40"/>
      <c r="I307" s="21"/>
    </row>
    <row r="308" spans="1:9" ht="15">
      <c r="A308" s="377" t="s">
        <v>60</v>
      </c>
      <c r="B308" s="378"/>
      <c r="C308" s="378"/>
      <c r="D308" s="378"/>
      <c r="E308" s="378"/>
      <c r="F308" s="81" t="s">
        <v>61</v>
      </c>
      <c r="G308" s="82">
        <v>1.05</v>
      </c>
      <c r="H308" s="30"/>
      <c r="I308" s="83"/>
    </row>
    <row r="309" spans="1:9" ht="15">
      <c r="A309" s="48" t="s">
        <v>62</v>
      </c>
      <c r="B309" s="50"/>
      <c r="C309" s="40"/>
      <c r="D309" s="40"/>
      <c r="E309" s="40"/>
      <c r="F309" s="40"/>
      <c r="G309" s="51">
        <v>30.2</v>
      </c>
      <c r="H309" s="40" t="s">
        <v>32</v>
      </c>
      <c r="I309" s="21">
        <f>ROUND(I307*G309%,2)</f>
        <v>0</v>
      </c>
    </row>
    <row r="310" spans="1:9" ht="15">
      <c r="A310" s="84" t="s">
        <v>63</v>
      </c>
      <c r="B310" s="85"/>
      <c r="C310" s="85"/>
      <c r="D310" s="86"/>
      <c r="E310" s="87"/>
      <c r="F310" s="85"/>
      <c r="G310" s="85"/>
      <c r="H310" s="85"/>
      <c r="I310" s="88">
        <f>G311*G281</f>
        <v>5356.1088</v>
      </c>
    </row>
    <row r="311" spans="1:9" ht="15">
      <c r="A311" s="379" t="s">
        <v>64</v>
      </c>
      <c r="B311" s="380"/>
      <c r="C311" s="380"/>
      <c r="D311" s="380"/>
      <c r="E311" s="89"/>
      <c r="F311" s="90" t="s">
        <v>65</v>
      </c>
      <c r="G311" s="91">
        <v>1.92</v>
      </c>
      <c r="H311" s="92"/>
      <c r="I311" s="93"/>
    </row>
    <row r="312" spans="1:9" ht="15">
      <c r="A312" s="18" t="s">
        <v>66</v>
      </c>
      <c r="B312" s="94"/>
      <c r="C312" s="40"/>
      <c r="D312" s="40"/>
      <c r="E312" s="40"/>
      <c r="F312" s="40"/>
      <c r="G312" s="40"/>
      <c r="H312" s="40"/>
      <c r="I312" s="21">
        <f>I306+I276</f>
        <v>2498.38</v>
      </c>
    </row>
    <row r="313" spans="1:9" ht="15">
      <c r="A313" s="18" t="s">
        <v>72</v>
      </c>
      <c r="B313" s="94"/>
      <c r="C313" s="40"/>
      <c r="D313" s="40"/>
      <c r="E313" s="40"/>
      <c r="F313" s="40"/>
      <c r="G313" s="95">
        <f>I314/I312-1</f>
        <v>0.0006484201762742003</v>
      </c>
      <c r="H313" s="40"/>
      <c r="I313" s="21">
        <f>I314-I312</f>
        <v>1.6199999999998909</v>
      </c>
    </row>
    <row r="314" spans="1:9" ht="15.75">
      <c r="A314" s="96" t="s">
        <v>67</v>
      </c>
      <c r="B314" s="97"/>
      <c r="C314" s="98"/>
      <c r="D314" s="98"/>
      <c r="E314" s="98"/>
      <c r="F314" s="98"/>
      <c r="G314" s="98"/>
      <c r="H314" s="98"/>
      <c r="I314" s="99">
        <v>2500</v>
      </c>
    </row>
    <row r="316" spans="1:7" ht="15.75">
      <c r="A316" s="9" t="s">
        <v>68</v>
      </c>
      <c r="G316" s="92" t="s">
        <v>462</v>
      </c>
    </row>
    <row r="317" ht="12.75">
      <c r="A317" s="1" t="s">
        <v>461</v>
      </c>
    </row>
    <row r="334" spans="1:9" ht="15.75">
      <c r="A334" s="100"/>
      <c r="F334" s="2" t="s">
        <v>3</v>
      </c>
      <c r="I334" s="3"/>
    </row>
    <row r="335" spans="6:9" ht="15.75">
      <c r="F335" s="4" t="s">
        <v>73</v>
      </c>
      <c r="H335" s="3" t="s">
        <v>683</v>
      </c>
      <c r="I335"/>
    </row>
    <row r="336" spans="6:9" ht="15.75">
      <c r="F336" s="4">
        <v>10</v>
      </c>
      <c r="G336" s="1" t="s">
        <v>698</v>
      </c>
      <c r="I336" s="3" t="s">
        <v>691</v>
      </c>
    </row>
    <row r="337" spans="1:9" ht="14.25">
      <c r="A337" s="5" t="s">
        <v>460</v>
      </c>
      <c r="B337" s="5"/>
      <c r="C337" s="5"/>
      <c r="D337" s="5"/>
      <c r="E337" s="5"/>
      <c r="F337" s="5"/>
      <c r="G337" s="5"/>
      <c r="H337" s="5"/>
      <c r="I337" s="6"/>
    </row>
    <row r="338" spans="2:9" ht="15.75">
      <c r="B338" s="7"/>
      <c r="C338" s="7"/>
      <c r="D338" s="7" t="s">
        <v>9</v>
      </c>
      <c r="E338" s="7"/>
      <c r="F338" s="7"/>
      <c r="G338" s="7"/>
      <c r="H338" s="7"/>
      <c r="I338" s="8"/>
    </row>
    <row r="339" spans="1:9" ht="18.75">
      <c r="A339" s="9" t="s">
        <v>10</v>
      </c>
      <c r="B339" s="10"/>
      <c r="C339" s="10"/>
      <c r="D339" s="11" t="s">
        <v>174</v>
      </c>
      <c r="E339" s="12"/>
      <c r="F339" s="12"/>
      <c r="G339" s="12"/>
      <c r="H339" s="12"/>
      <c r="I339" s="3"/>
    </row>
    <row r="340" spans="1:9" ht="15.75">
      <c r="A340" s="13" t="s">
        <v>12</v>
      </c>
      <c r="B340" s="10"/>
      <c r="C340" s="10"/>
      <c r="D340" s="14" t="s">
        <v>173</v>
      </c>
      <c r="E340" s="14"/>
      <c r="F340" s="13"/>
      <c r="G340" s="15"/>
      <c r="H340" s="16"/>
      <c r="I340" s="17"/>
    </row>
    <row r="342" spans="1:9" ht="18.75">
      <c r="A342" s="4"/>
      <c r="B342" s="11"/>
      <c r="C342" s="12"/>
      <c r="D342" s="12"/>
      <c r="E342" s="12"/>
      <c r="F342" s="12"/>
      <c r="G342" s="12"/>
      <c r="H342" s="12"/>
      <c r="I342" s="17" t="s">
        <v>14</v>
      </c>
    </row>
    <row r="343" spans="1:9" ht="18.75">
      <c r="A343" s="18" t="s">
        <v>15</v>
      </c>
      <c r="B343" s="19"/>
      <c r="C343" s="20"/>
      <c r="D343" s="20"/>
      <c r="E343" s="20"/>
      <c r="F343" s="20"/>
      <c r="G343" s="20"/>
      <c r="H343" s="20"/>
      <c r="I343" s="21">
        <f>I350+I351+I352+I359</f>
        <v>48.5781</v>
      </c>
    </row>
    <row r="344" spans="1:9" ht="15.75">
      <c r="A344" s="22" t="s">
        <v>16</v>
      </c>
      <c r="B344" s="23"/>
      <c r="C344" s="23"/>
      <c r="D344" s="23"/>
      <c r="E344" s="23"/>
      <c r="F344" s="23"/>
      <c r="G344" s="23"/>
      <c r="H344" s="23"/>
      <c r="I344" s="24"/>
    </row>
    <row r="345" spans="1:9" ht="33.75">
      <c r="A345" s="25" t="s">
        <v>17</v>
      </c>
      <c r="B345" s="26" t="s">
        <v>18</v>
      </c>
      <c r="C345" s="27" t="s">
        <v>19</v>
      </c>
      <c r="D345" s="28" t="s">
        <v>20</v>
      </c>
      <c r="E345" s="28" t="s">
        <v>21</v>
      </c>
      <c r="F345" s="28" t="s">
        <v>22</v>
      </c>
      <c r="G345" s="29" t="s">
        <v>23</v>
      </c>
      <c r="H345" s="30"/>
      <c r="I345" s="31"/>
    </row>
    <row r="346" spans="1:9" ht="12.75">
      <c r="A346" s="35" t="s">
        <v>25</v>
      </c>
      <c r="B346" s="36">
        <v>1</v>
      </c>
      <c r="C346" s="36">
        <v>12406</v>
      </c>
      <c r="D346" s="117">
        <f>148.9*0.923</f>
        <v>137.43470000000002</v>
      </c>
      <c r="E346" s="119">
        <f>D346*60</f>
        <v>8246.082000000002</v>
      </c>
      <c r="F346" s="38">
        <v>15</v>
      </c>
      <c r="G346" s="36">
        <f>B346*C346/E346*F346</f>
        <v>22.56708094826124</v>
      </c>
      <c r="H346" s="30"/>
      <c r="I346" s="31"/>
    </row>
    <row r="347" spans="1:8" ht="12.75">
      <c r="A347" s="39" t="s">
        <v>26</v>
      </c>
      <c r="B347" s="40"/>
      <c r="C347" s="41"/>
      <c r="D347" s="41"/>
      <c r="E347" s="41"/>
      <c r="F347" s="41"/>
      <c r="G347" s="42">
        <f>ROUND((G346),2)</f>
        <v>22.57</v>
      </c>
      <c r="H347" s="30"/>
    </row>
    <row r="348" spans="1:9" ht="12.75">
      <c r="A348" s="369" t="s">
        <v>27</v>
      </c>
      <c r="B348" s="370"/>
      <c r="C348" s="370"/>
      <c r="D348" s="370"/>
      <c r="E348" s="370"/>
      <c r="F348" s="370"/>
      <c r="G348" s="101"/>
      <c r="H348" s="30"/>
      <c r="I348" s="44">
        <f>G347*G348</f>
        <v>0</v>
      </c>
    </row>
    <row r="349" spans="1:9" ht="12.75">
      <c r="A349" s="371" t="s">
        <v>28</v>
      </c>
      <c r="B349" s="372"/>
      <c r="C349" s="372"/>
      <c r="D349" s="372"/>
      <c r="E349" s="372"/>
      <c r="F349" s="45" t="s">
        <v>29</v>
      </c>
      <c r="G349" s="46">
        <v>1.33</v>
      </c>
      <c r="H349" s="40"/>
      <c r="I349" s="47">
        <f>G347*G349</f>
        <v>30.0181</v>
      </c>
    </row>
    <row r="350" spans="1:9" ht="15">
      <c r="A350" s="48" t="s">
        <v>30</v>
      </c>
      <c r="B350" s="40"/>
      <c r="C350" s="40"/>
      <c r="D350" s="40"/>
      <c r="E350" s="40"/>
      <c r="F350" s="40"/>
      <c r="G350" s="49"/>
      <c r="H350" s="40"/>
      <c r="I350" s="21">
        <f>I348+I349</f>
        <v>30.0181</v>
      </c>
    </row>
    <row r="351" spans="1:9" ht="15">
      <c r="A351" s="48" t="s">
        <v>31</v>
      </c>
      <c r="B351" s="50"/>
      <c r="C351" s="40"/>
      <c r="D351" s="40"/>
      <c r="E351" s="40"/>
      <c r="F351" s="40"/>
      <c r="G351" s="51">
        <v>30.2</v>
      </c>
      <c r="H351" s="40" t="s">
        <v>32</v>
      </c>
      <c r="I351" s="21">
        <f>ROUND((I350*G351/100),2)</f>
        <v>9.07</v>
      </c>
    </row>
    <row r="352" spans="1:9" ht="15">
      <c r="A352" s="48" t="s">
        <v>33</v>
      </c>
      <c r="B352" s="50"/>
      <c r="C352" s="40"/>
      <c r="D352" s="40"/>
      <c r="E352" s="40"/>
      <c r="F352" s="41" t="s">
        <v>34</v>
      </c>
      <c r="G352" s="40"/>
      <c r="H352" s="40"/>
      <c r="I352" s="21">
        <f>ROUND(F358,2)</f>
        <v>9.49</v>
      </c>
    </row>
    <row r="353" spans="1:9" ht="22.5">
      <c r="A353" s="52" t="s">
        <v>35</v>
      </c>
      <c r="B353" s="53" t="s">
        <v>36</v>
      </c>
      <c r="C353" s="54" t="s">
        <v>37</v>
      </c>
      <c r="D353" s="55" t="s">
        <v>38</v>
      </c>
      <c r="E353" s="55" t="s">
        <v>39</v>
      </c>
      <c r="F353" s="55" t="s">
        <v>40</v>
      </c>
      <c r="G353" s="30"/>
      <c r="H353" s="30"/>
      <c r="I353" s="31"/>
    </row>
    <row r="354" spans="1:9" ht="12.75">
      <c r="A354" s="35" t="s">
        <v>167</v>
      </c>
      <c r="B354" s="36" t="s">
        <v>135</v>
      </c>
      <c r="C354" s="36">
        <v>1</v>
      </c>
      <c r="D354" s="37"/>
      <c r="E354" s="125">
        <v>3.32</v>
      </c>
      <c r="F354" s="56">
        <f>E354*C354</f>
        <v>3.32</v>
      </c>
      <c r="G354" s="57"/>
      <c r="H354" s="30"/>
      <c r="I354" s="31"/>
    </row>
    <row r="355" spans="1:9" ht="12.75">
      <c r="A355" s="35" t="s">
        <v>169</v>
      </c>
      <c r="B355" s="36" t="s">
        <v>135</v>
      </c>
      <c r="C355" s="36">
        <v>1</v>
      </c>
      <c r="D355" s="37"/>
      <c r="E355" s="125">
        <v>4.6</v>
      </c>
      <c r="F355" s="125">
        <f>E355*C355</f>
        <v>4.6</v>
      </c>
      <c r="G355" s="57"/>
      <c r="H355" s="30"/>
      <c r="I355" s="31"/>
    </row>
    <row r="356" spans="1:9" ht="12.75">
      <c r="A356" s="35" t="s">
        <v>171</v>
      </c>
      <c r="B356" s="36" t="s">
        <v>135</v>
      </c>
      <c r="C356" s="36">
        <v>1</v>
      </c>
      <c r="D356" s="37"/>
      <c r="E356" s="125">
        <v>1.02</v>
      </c>
      <c r="F356" s="125">
        <f>E356*C356</f>
        <v>1.02</v>
      </c>
      <c r="G356" s="57"/>
      <c r="H356" s="30"/>
      <c r="I356" s="31"/>
    </row>
    <row r="357" spans="1:9" ht="12.75">
      <c r="A357" s="35" t="s">
        <v>172</v>
      </c>
      <c r="B357" s="36" t="s">
        <v>135</v>
      </c>
      <c r="C357" s="36">
        <v>5</v>
      </c>
      <c r="D357" s="37"/>
      <c r="E357" s="125">
        <v>0.11</v>
      </c>
      <c r="F357" s="125">
        <f>E357*C357</f>
        <v>0.55</v>
      </c>
      <c r="G357" s="57"/>
      <c r="H357" s="30"/>
      <c r="I357" s="31"/>
    </row>
    <row r="358" spans="1:9" ht="12.75">
      <c r="A358" s="58" t="s">
        <v>46</v>
      </c>
      <c r="B358" s="36"/>
      <c r="C358" s="36"/>
      <c r="D358" s="37"/>
      <c r="E358" s="38"/>
      <c r="F358" s="59">
        <f>SUM(F354:F357)</f>
        <v>9.49</v>
      </c>
      <c r="G358" s="57"/>
      <c r="H358" s="30"/>
      <c r="I358" s="31"/>
    </row>
    <row r="359" spans="1:9" ht="15">
      <c r="A359" s="48" t="s">
        <v>47</v>
      </c>
      <c r="B359" s="40"/>
      <c r="C359" s="40"/>
      <c r="D359" s="40"/>
      <c r="E359" s="40"/>
      <c r="F359" s="40"/>
      <c r="G359" s="40"/>
      <c r="H359" s="40"/>
      <c r="I359" s="21">
        <f>ROUND(F365,2)</f>
        <v>0</v>
      </c>
    </row>
    <row r="360" spans="1:9" ht="33.75">
      <c r="A360" s="60" t="s">
        <v>35</v>
      </c>
      <c r="B360" s="61" t="s">
        <v>48</v>
      </c>
      <c r="C360" s="62" t="s">
        <v>49</v>
      </c>
      <c r="D360" s="61" t="s">
        <v>50</v>
      </c>
      <c r="E360" s="63"/>
      <c r="F360" s="63"/>
      <c r="G360" s="63"/>
      <c r="H360" s="30"/>
      <c r="I360" s="31"/>
    </row>
    <row r="361" spans="1:9" ht="12.75">
      <c r="A361" s="64" t="s">
        <v>51</v>
      </c>
      <c r="B361" s="65"/>
      <c r="C361" s="26"/>
      <c r="D361" s="66">
        <f>B361*C361/100</f>
        <v>0</v>
      </c>
      <c r="E361" s="63"/>
      <c r="F361" s="63"/>
      <c r="G361" s="63"/>
      <c r="H361" s="30"/>
      <c r="I361" s="31"/>
    </row>
    <row r="362" spans="1:9" ht="12.75">
      <c r="A362" s="67" t="s">
        <v>52</v>
      </c>
      <c r="B362" s="68"/>
      <c r="C362" s="26"/>
      <c r="D362" s="66">
        <f>B362*C362/100</f>
        <v>0</v>
      </c>
      <c r="E362" s="63"/>
      <c r="F362" s="63"/>
      <c r="G362" s="63"/>
      <c r="H362" s="30"/>
      <c r="I362" s="31"/>
    </row>
    <row r="363" spans="1:9" ht="12.75">
      <c r="A363" s="69" t="s">
        <v>53</v>
      </c>
      <c r="B363" s="69"/>
      <c r="C363" s="69"/>
      <c r="D363" s="66">
        <f>SUM(D361:D362)</f>
        <v>0</v>
      </c>
      <c r="E363" s="63"/>
      <c r="F363" s="63"/>
      <c r="G363" s="63"/>
      <c r="H363" s="30"/>
      <c r="I363" s="31"/>
    </row>
    <row r="364" spans="1:9" ht="45">
      <c r="A364" s="70" t="s">
        <v>54</v>
      </c>
      <c r="B364" s="71"/>
      <c r="C364" s="28" t="s">
        <v>55</v>
      </c>
      <c r="D364" s="71"/>
      <c r="E364" s="72" t="s">
        <v>56</v>
      </c>
      <c r="F364" s="373" t="s">
        <v>57</v>
      </c>
      <c r="G364" s="374"/>
      <c r="H364" s="30"/>
      <c r="I364" s="31"/>
    </row>
    <row r="365" spans="1:9" ht="12.75">
      <c r="A365" s="66">
        <f>D363</f>
        <v>0</v>
      </c>
      <c r="B365" s="73"/>
      <c r="C365" s="120">
        <f>D346*60*12</f>
        <v>98952.98400000003</v>
      </c>
      <c r="D365" s="73"/>
      <c r="E365" s="73">
        <f>F346</f>
        <v>15</v>
      </c>
      <c r="F365" s="375">
        <f>(A365/C365*E365)</f>
        <v>0</v>
      </c>
      <c r="G365" s="376"/>
      <c r="H365" s="30"/>
      <c r="I365" s="31"/>
    </row>
    <row r="366" spans="1:9" ht="15">
      <c r="A366" s="74" t="s">
        <v>58</v>
      </c>
      <c r="B366" s="75"/>
      <c r="C366" s="30"/>
      <c r="D366" s="76"/>
      <c r="E366" s="77"/>
      <c r="F366" s="30"/>
      <c r="G366" s="30"/>
      <c r="H366" s="30"/>
      <c r="I366" s="78">
        <v>103.04</v>
      </c>
    </row>
    <row r="367" spans="1:9" ht="15">
      <c r="A367" s="48" t="s">
        <v>59</v>
      </c>
      <c r="B367" s="50"/>
      <c r="C367" s="40"/>
      <c r="D367" s="41"/>
      <c r="E367" s="79"/>
      <c r="F367" s="40"/>
      <c r="G367" s="40"/>
      <c r="H367" s="40"/>
      <c r="I367" s="21">
        <v>11</v>
      </c>
    </row>
    <row r="368" spans="1:9" ht="15">
      <c r="A368" s="377" t="s">
        <v>60</v>
      </c>
      <c r="B368" s="378"/>
      <c r="C368" s="378"/>
      <c r="D368" s="378"/>
      <c r="E368" s="378"/>
      <c r="F368" s="81" t="s">
        <v>61</v>
      </c>
      <c r="G368" s="82">
        <v>1.05</v>
      </c>
      <c r="H368" s="30"/>
      <c r="I368" s="83"/>
    </row>
    <row r="369" spans="1:9" ht="15">
      <c r="A369" s="48" t="s">
        <v>62</v>
      </c>
      <c r="B369" s="50"/>
      <c r="C369" s="40"/>
      <c r="D369" s="40"/>
      <c r="E369" s="40"/>
      <c r="F369" s="40"/>
      <c r="G369" s="51">
        <v>30.2</v>
      </c>
      <c r="H369" s="40" t="s">
        <v>32</v>
      </c>
      <c r="I369" s="21">
        <f>ROUND(I367*G369%,2)</f>
        <v>3.32</v>
      </c>
    </row>
    <row r="370" spans="1:9" ht="15">
      <c r="A370" s="84" t="s">
        <v>63</v>
      </c>
      <c r="B370" s="85"/>
      <c r="C370" s="85"/>
      <c r="D370" s="86"/>
      <c r="E370" s="87"/>
      <c r="F370" s="85"/>
      <c r="G370" s="85"/>
      <c r="H370" s="85"/>
      <c r="I370" s="88">
        <f>G371*G347</f>
        <v>43.3344</v>
      </c>
    </row>
    <row r="371" spans="1:9" ht="15">
      <c r="A371" s="379" t="s">
        <v>64</v>
      </c>
      <c r="B371" s="380"/>
      <c r="C371" s="380"/>
      <c r="D371" s="380"/>
      <c r="E371" s="89"/>
      <c r="F371" s="90" t="s">
        <v>65</v>
      </c>
      <c r="G371" s="91">
        <v>1.92</v>
      </c>
      <c r="H371" s="92"/>
      <c r="I371" s="93"/>
    </row>
    <row r="372" spans="1:9" ht="15">
      <c r="A372" s="18" t="s">
        <v>66</v>
      </c>
      <c r="B372" s="94"/>
      <c r="C372" s="40"/>
      <c r="D372" s="40"/>
      <c r="E372" s="40"/>
      <c r="F372" s="40"/>
      <c r="G372" s="40"/>
      <c r="H372" s="40"/>
      <c r="I372" s="21">
        <f>I366+I343</f>
        <v>151.6181</v>
      </c>
    </row>
    <row r="373" spans="1:9" ht="15">
      <c r="A373" s="18" t="s">
        <v>72</v>
      </c>
      <c r="B373" s="94"/>
      <c r="C373" s="40"/>
      <c r="D373" s="40"/>
      <c r="E373" s="40"/>
      <c r="F373" s="40"/>
      <c r="G373" s="95">
        <f>I374/I372-1</f>
        <v>-0.010672208661103078</v>
      </c>
      <c r="H373" s="40"/>
      <c r="I373" s="21">
        <f>I374-I372</f>
        <v>-1.6180999999999983</v>
      </c>
    </row>
    <row r="374" spans="1:9" ht="15.75">
      <c r="A374" s="96" t="s">
        <v>67</v>
      </c>
      <c r="B374" s="97"/>
      <c r="C374" s="98"/>
      <c r="D374" s="98"/>
      <c r="E374" s="98"/>
      <c r="F374" s="98"/>
      <c r="G374" s="98"/>
      <c r="H374" s="98"/>
      <c r="I374" s="99">
        <v>150</v>
      </c>
    </row>
    <row r="376" spans="1:7" ht="15.75">
      <c r="A376" s="9" t="s">
        <v>68</v>
      </c>
      <c r="G376" s="92" t="s">
        <v>462</v>
      </c>
    </row>
    <row r="377" ht="12.75">
      <c r="A377" s="1" t="s">
        <v>461</v>
      </c>
    </row>
    <row r="401" spans="1:9" ht="15.75">
      <c r="A401" s="100"/>
      <c r="F401" s="2" t="s">
        <v>3</v>
      </c>
      <c r="I401" s="3"/>
    </row>
    <row r="402" spans="6:9" ht="15.75">
      <c r="F402" s="4" t="s">
        <v>73</v>
      </c>
      <c r="H402" s="3" t="s">
        <v>683</v>
      </c>
      <c r="I402"/>
    </row>
    <row r="403" spans="6:9" ht="15.75">
      <c r="F403" s="4">
        <v>10</v>
      </c>
      <c r="G403" s="1" t="s">
        <v>692</v>
      </c>
      <c r="I403" s="3" t="s">
        <v>691</v>
      </c>
    </row>
    <row r="404" spans="1:9" ht="14.25">
      <c r="A404" s="5" t="s">
        <v>460</v>
      </c>
      <c r="B404" s="5"/>
      <c r="C404" s="5"/>
      <c r="D404" s="5"/>
      <c r="E404" s="5"/>
      <c r="F404" s="5"/>
      <c r="G404" s="5"/>
      <c r="H404" s="5"/>
      <c r="I404" s="6"/>
    </row>
    <row r="405" spans="2:9" ht="15.75">
      <c r="B405" s="7"/>
      <c r="C405" s="7"/>
      <c r="D405" s="7" t="s">
        <v>9</v>
      </c>
      <c r="E405" s="7"/>
      <c r="F405" s="7"/>
      <c r="G405" s="7"/>
      <c r="H405" s="7"/>
      <c r="I405" s="8"/>
    </row>
    <row r="406" spans="1:9" ht="18.75">
      <c r="A406" s="9" t="s">
        <v>10</v>
      </c>
      <c r="B406" s="10"/>
      <c r="C406" s="10"/>
      <c r="D406" s="11" t="s">
        <v>175</v>
      </c>
      <c r="E406" s="12"/>
      <c r="F406" s="12"/>
      <c r="G406" s="12"/>
      <c r="H406" s="12"/>
      <c r="I406" s="3"/>
    </row>
    <row r="407" spans="1:9" ht="15.75">
      <c r="A407" s="13" t="s">
        <v>12</v>
      </c>
      <c r="B407" s="10"/>
      <c r="C407" s="10"/>
      <c r="D407" s="14" t="s">
        <v>176</v>
      </c>
      <c r="E407" s="14"/>
      <c r="F407" s="13"/>
      <c r="G407" s="15"/>
      <c r="H407" s="16"/>
      <c r="I407" s="17"/>
    </row>
    <row r="409" spans="1:9" ht="18.75">
      <c r="A409" s="4"/>
      <c r="B409" s="11"/>
      <c r="C409" s="12"/>
      <c r="D409" s="12"/>
      <c r="E409" s="12"/>
      <c r="F409" s="12"/>
      <c r="G409" s="12"/>
      <c r="H409" s="12"/>
      <c r="I409" s="17" t="s">
        <v>14</v>
      </c>
    </row>
    <row r="410" spans="1:9" ht="18.75">
      <c r="A410" s="18" t="s">
        <v>15</v>
      </c>
      <c r="B410" s="19"/>
      <c r="C410" s="20"/>
      <c r="D410" s="20"/>
      <c r="E410" s="20"/>
      <c r="F410" s="20"/>
      <c r="G410" s="20"/>
      <c r="H410" s="20"/>
      <c r="I410" s="21">
        <f>I417+I418+I419+I426</f>
        <v>34.4087</v>
      </c>
    </row>
    <row r="411" spans="1:9" ht="15.75">
      <c r="A411" s="22" t="s">
        <v>16</v>
      </c>
      <c r="B411" s="23"/>
      <c r="C411" s="23"/>
      <c r="D411" s="23"/>
      <c r="E411" s="23"/>
      <c r="F411" s="23"/>
      <c r="G411" s="23"/>
      <c r="H411" s="23"/>
      <c r="I411" s="24"/>
    </row>
    <row r="412" spans="1:9" ht="33.75">
      <c r="A412" s="25" t="s">
        <v>17</v>
      </c>
      <c r="B412" s="26" t="s">
        <v>18</v>
      </c>
      <c r="C412" s="27" t="s">
        <v>19</v>
      </c>
      <c r="D412" s="28" t="s">
        <v>20</v>
      </c>
      <c r="E412" s="28" t="s">
        <v>21</v>
      </c>
      <c r="F412" s="28" t="s">
        <v>22</v>
      </c>
      <c r="G412" s="29" t="s">
        <v>23</v>
      </c>
      <c r="H412" s="30"/>
      <c r="I412" s="31"/>
    </row>
    <row r="413" spans="1:9" ht="12.75">
      <c r="A413" s="35" t="s">
        <v>25</v>
      </c>
      <c r="B413" s="36">
        <v>1</v>
      </c>
      <c r="C413" s="36">
        <v>11866</v>
      </c>
      <c r="D413" s="117">
        <f>148.9*0.923</f>
        <v>137.43470000000002</v>
      </c>
      <c r="E413" s="119">
        <f>D413*60</f>
        <v>8246.082000000002</v>
      </c>
      <c r="F413" s="38">
        <v>10</v>
      </c>
      <c r="G413" s="36">
        <f>B413*C413/E413*F413</f>
        <v>14.389864180346493</v>
      </c>
      <c r="H413" s="30"/>
      <c r="I413" s="31"/>
    </row>
    <row r="414" spans="1:8" ht="12.75">
      <c r="A414" s="39" t="s">
        <v>26</v>
      </c>
      <c r="B414" s="40"/>
      <c r="C414" s="41"/>
      <c r="D414" s="41"/>
      <c r="E414" s="41"/>
      <c r="F414" s="41"/>
      <c r="G414" s="42">
        <f>ROUND((G413),2)</f>
        <v>14.39</v>
      </c>
      <c r="H414" s="30"/>
    </row>
    <row r="415" spans="1:9" ht="12.75">
      <c r="A415" s="369" t="s">
        <v>27</v>
      </c>
      <c r="B415" s="370"/>
      <c r="C415" s="370"/>
      <c r="D415" s="370"/>
      <c r="E415" s="370"/>
      <c r="F415" s="370"/>
      <c r="G415" s="101"/>
      <c r="H415" s="30"/>
      <c r="I415" s="44">
        <f>G414*G415</f>
        <v>0</v>
      </c>
    </row>
    <row r="416" spans="1:9" ht="12.75">
      <c r="A416" s="371" t="s">
        <v>28</v>
      </c>
      <c r="B416" s="372"/>
      <c r="C416" s="372"/>
      <c r="D416" s="372"/>
      <c r="E416" s="372"/>
      <c r="F416" s="45" t="s">
        <v>29</v>
      </c>
      <c r="G416" s="46">
        <v>1.33</v>
      </c>
      <c r="H416" s="40"/>
      <c r="I416" s="47">
        <f>G414*G416</f>
        <v>19.1387</v>
      </c>
    </row>
    <row r="417" spans="1:9" ht="15">
      <c r="A417" s="48" t="s">
        <v>30</v>
      </c>
      <c r="B417" s="40"/>
      <c r="C417" s="40"/>
      <c r="D417" s="40"/>
      <c r="E417" s="40"/>
      <c r="F417" s="40"/>
      <c r="G417" s="49"/>
      <c r="H417" s="40"/>
      <c r="I417" s="21">
        <f>I415+I416</f>
        <v>19.1387</v>
      </c>
    </row>
    <row r="418" spans="1:9" ht="15">
      <c r="A418" s="48" t="s">
        <v>31</v>
      </c>
      <c r="B418" s="50"/>
      <c r="C418" s="40"/>
      <c r="D418" s="40"/>
      <c r="E418" s="40"/>
      <c r="F418" s="40"/>
      <c r="G418" s="51">
        <v>30.2</v>
      </c>
      <c r="H418" s="40" t="s">
        <v>32</v>
      </c>
      <c r="I418" s="21">
        <f>ROUND((I417*G418/100),2)</f>
        <v>5.78</v>
      </c>
    </row>
    <row r="419" spans="1:9" ht="15">
      <c r="A419" s="48" t="s">
        <v>33</v>
      </c>
      <c r="B419" s="50"/>
      <c r="C419" s="40"/>
      <c r="D419" s="40"/>
      <c r="E419" s="40"/>
      <c r="F419" s="41" t="s">
        <v>34</v>
      </c>
      <c r="G419" s="40"/>
      <c r="H419" s="40"/>
      <c r="I419" s="21">
        <f>ROUND(F425,2)</f>
        <v>9.49</v>
      </c>
    </row>
    <row r="420" spans="1:9" ht="22.5">
      <c r="A420" s="52" t="s">
        <v>35</v>
      </c>
      <c r="B420" s="53" t="s">
        <v>36</v>
      </c>
      <c r="C420" s="54" t="s">
        <v>37</v>
      </c>
      <c r="D420" s="55" t="s">
        <v>38</v>
      </c>
      <c r="E420" s="55" t="s">
        <v>39</v>
      </c>
      <c r="F420" s="55" t="s">
        <v>40</v>
      </c>
      <c r="G420" s="30"/>
      <c r="H420" s="30"/>
      <c r="I420" s="31"/>
    </row>
    <row r="421" spans="1:9" ht="12.75">
      <c r="A421" s="35" t="s">
        <v>167</v>
      </c>
      <c r="B421" s="36" t="s">
        <v>135</v>
      </c>
      <c r="C421" s="36">
        <v>1</v>
      </c>
      <c r="D421" s="37"/>
      <c r="E421" s="125">
        <v>3.32</v>
      </c>
      <c r="F421" s="56">
        <f>E421*C421</f>
        <v>3.32</v>
      </c>
      <c r="G421" s="57"/>
      <c r="H421" s="30"/>
      <c r="I421" s="31"/>
    </row>
    <row r="422" spans="1:9" ht="12.75">
      <c r="A422" s="35" t="s">
        <v>169</v>
      </c>
      <c r="B422" s="36" t="s">
        <v>135</v>
      </c>
      <c r="C422" s="36">
        <v>1</v>
      </c>
      <c r="D422" s="37"/>
      <c r="E422" s="125">
        <v>4.6</v>
      </c>
      <c r="F422" s="125">
        <f>E422*C422</f>
        <v>4.6</v>
      </c>
      <c r="G422" s="57"/>
      <c r="H422" s="30"/>
      <c r="I422" s="31"/>
    </row>
    <row r="423" spans="1:9" ht="12.75">
      <c r="A423" s="35" t="s">
        <v>171</v>
      </c>
      <c r="B423" s="36" t="s">
        <v>135</v>
      </c>
      <c r="C423" s="36">
        <v>1</v>
      </c>
      <c r="D423" s="37"/>
      <c r="E423" s="125">
        <v>1.02</v>
      </c>
      <c r="F423" s="125">
        <f>E423*C423</f>
        <v>1.02</v>
      </c>
      <c r="G423" s="57"/>
      <c r="H423" s="30"/>
      <c r="I423" s="31"/>
    </row>
    <row r="424" spans="1:9" ht="12.75">
      <c r="A424" s="35" t="s">
        <v>172</v>
      </c>
      <c r="B424" s="36" t="s">
        <v>135</v>
      </c>
      <c r="C424" s="36">
        <v>5</v>
      </c>
      <c r="D424" s="37"/>
      <c r="E424" s="125">
        <v>0.11</v>
      </c>
      <c r="F424" s="125">
        <f>E424*C424</f>
        <v>0.55</v>
      </c>
      <c r="G424" s="57"/>
      <c r="H424" s="30"/>
      <c r="I424" s="31"/>
    </row>
    <row r="425" spans="1:9" ht="12.75">
      <c r="A425" s="58" t="s">
        <v>46</v>
      </c>
      <c r="B425" s="36"/>
      <c r="C425" s="36"/>
      <c r="D425" s="37"/>
      <c r="E425" s="38"/>
      <c r="F425" s="59">
        <f>SUM(F421:F424)</f>
        <v>9.49</v>
      </c>
      <c r="G425" s="57"/>
      <c r="H425" s="30"/>
      <c r="I425" s="31"/>
    </row>
    <row r="426" spans="1:9" ht="15">
      <c r="A426" s="48" t="s">
        <v>47</v>
      </c>
      <c r="B426" s="40"/>
      <c r="C426" s="40"/>
      <c r="D426" s="40"/>
      <c r="E426" s="40"/>
      <c r="F426" s="40"/>
      <c r="G426" s="40"/>
      <c r="H426" s="40"/>
      <c r="I426" s="21">
        <f>ROUND(F432,2)</f>
        <v>0</v>
      </c>
    </row>
    <row r="427" spans="1:9" ht="33.75">
      <c r="A427" s="60" t="s">
        <v>35</v>
      </c>
      <c r="B427" s="61" t="s">
        <v>48</v>
      </c>
      <c r="C427" s="62" t="s">
        <v>49</v>
      </c>
      <c r="D427" s="61" t="s">
        <v>50</v>
      </c>
      <c r="E427" s="63"/>
      <c r="F427" s="63"/>
      <c r="G427" s="63"/>
      <c r="H427" s="30"/>
      <c r="I427" s="31"/>
    </row>
    <row r="428" spans="1:9" ht="12.75">
      <c r="A428" s="64" t="s">
        <v>51</v>
      </c>
      <c r="B428" s="65"/>
      <c r="C428" s="26"/>
      <c r="D428" s="66">
        <f>B428*C428/100</f>
        <v>0</v>
      </c>
      <c r="E428" s="63"/>
      <c r="F428" s="63"/>
      <c r="G428" s="63"/>
      <c r="H428" s="30"/>
      <c r="I428" s="31"/>
    </row>
    <row r="429" spans="1:9" ht="12.75">
      <c r="A429" s="67" t="s">
        <v>52</v>
      </c>
      <c r="B429" s="68"/>
      <c r="C429" s="26"/>
      <c r="D429" s="66">
        <f>B429*C429/100</f>
        <v>0</v>
      </c>
      <c r="E429" s="63"/>
      <c r="F429" s="63"/>
      <c r="G429" s="63"/>
      <c r="H429" s="30"/>
      <c r="I429" s="31"/>
    </row>
    <row r="430" spans="1:9" ht="12.75">
      <c r="A430" s="69" t="s">
        <v>53</v>
      </c>
      <c r="B430" s="69"/>
      <c r="C430" s="69"/>
      <c r="D430" s="66">
        <f>SUM(D428:D429)</f>
        <v>0</v>
      </c>
      <c r="E430" s="63"/>
      <c r="F430" s="63"/>
      <c r="G430" s="63"/>
      <c r="H430" s="30"/>
      <c r="I430" s="31"/>
    </row>
    <row r="431" spans="1:9" ht="45">
      <c r="A431" s="70" t="s">
        <v>54</v>
      </c>
      <c r="B431" s="71"/>
      <c r="C431" s="28" t="s">
        <v>55</v>
      </c>
      <c r="D431" s="71"/>
      <c r="E431" s="72" t="s">
        <v>56</v>
      </c>
      <c r="F431" s="373" t="s">
        <v>57</v>
      </c>
      <c r="G431" s="374"/>
      <c r="H431" s="30"/>
      <c r="I431" s="31"/>
    </row>
    <row r="432" spans="1:9" ht="12.75">
      <c r="A432" s="66">
        <f>D430</f>
        <v>0</v>
      </c>
      <c r="B432" s="73"/>
      <c r="C432" s="120">
        <f>D413*60*12</f>
        <v>98952.98400000003</v>
      </c>
      <c r="D432" s="73"/>
      <c r="E432" s="73">
        <f>F413</f>
        <v>10</v>
      </c>
      <c r="F432" s="375">
        <f>(A432/C432*E432)</f>
        <v>0</v>
      </c>
      <c r="G432" s="376"/>
      <c r="H432" s="30"/>
      <c r="I432" s="31"/>
    </row>
    <row r="433" spans="1:9" ht="15">
      <c r="A433" s="74" t="s">
        <v>58</v>
      </c>
      <c r="B433" s="75"/>
      <c r="C433" s="30"/>
      <c r="D433" s="76"/>
      <c r="E433" s="77"/>
      <c r="F433" s="30"/>
      <c r="G433" s="30"/>
      <c r="H433" s="30"/>
      <c r="I433" s="78">
        <v>68.48</v>
      </c>
    </row>
    <row r="434" spans="1:9" ht="15">
      <c r="A434" s="48" t="s">
        <v>59</v>
      </c>
      <c r="B434" s="50"/>
      <c r="C434" s="40"/>
      <c r="D434" s="41"/>
      <c r="E434" s="79"/>
      <c r="F434" s="40"/>
      <c r="G434" s="40"/>
      <c r="H434" s="40"/>
      <c r="I434" s="21">
        <f>ROUND(G414*G435,2)</f>
        <v>15.11</v>
      </c>
    </row>
    <row r="435" spans="1:9" ht="15">
      <c r="A435" s="377" t="s">
        <v>60</v>
      </c>
      <c r="B435" s="378"/>
      <c r="C435" s="378"/>
      <c r="D435" s="378"/>
      <c r="E435" s="378"/>
      <c r="F435" s="81" t="s">
        <v>61</v>
      </c>
      <c r="G435" s="82">
        <v>1.05</v>
      </c>
      <c r="H435" s="30"/>
      <c r="I435" s="83"/>
    </row>
    <row r="436" spans="1:9" ht="15">
      <c r="A436" s="48" t="s">
        <v>62</v>
      </c>
      <c r="B436" s="50"/>
      <c r="C436" s="40"/>
      <c r="D436" s="40"/>
      <c r="E436" s="40"/>
      <c r="F436" s="40"/>
      <c r="G436" s="51">
        <v>30.2</v>
      </c>
      <c r="H436" s="40" t="s">
        <v>32</v>
      </c>
      <c r="I436" s="21">
        <f>ROUND(I434*G436%,2)</f>
        <v>4.56</v>
      </c>
    </row>
    <row r="437" spans="1:9" ht="15">
      <c r="A437" s="84" t="s">
        <v>63</v>
      </c>
      <c r="B437" s="85"/>
      <c r="C437" s="85"/>
      <c r="D437" s="86"/>
      <c r="E437" s="87"/>
      <c r="F437" s="85"/>
      <c r="G437" s="85"/>
      <c r="H437" s="85"/>
      <c r="I437" s="88">
        <f>G438*G414</f>
        <v>27.628800000000002</v>
      </c>
    </row>
    <row r="438" spans="1:9" ht="15">
      <c r="A438" s="379" t="s">
        <v>64</v>
      </c>
      <c r="B438" s="380"/>
      <c r="C438" s="380"/>
      <c r="D438" s="380"/>
      <c r="E438" s="89"/>
      <c r="F438" s="90" t="s">
        <v>65</v>
      </c>
      <c r="G438" s="91">
        <v>1.92</v>
      </c>
      <c r="H438" s="92"/>
      <c r="I438" s="93"/>
    </row>
    <row r="439" spans="1:9" ht="15">
      <c r="A439" s="18" t="s">
        <v>66</v>
      </c>
      <c r="B439" s="94"/>
      <c r="C439" s="40"/>
      <c r="D439" s="40"/>
      <c r="E439" s="40"/>
      <c r="F439" s="40"/>
      <c r="G439" s="40"/>
      <c r="H439" s="40"/>
      <c r="I439" s="21">
        <f>I433+I410</f>
        <v>102.8887</v>
      </c>
    </row>
    <row r="440" spans="1:9" ht="15">
      <c r="A440" s="18" t="s">
        <v>72</v>
      </c>
      <c r="B440" s="94"/>
      <c r="C440" s="40"/>
      <c r="D440" s="40"/>
      <c r="E440" s="40"/>
      <c r="F440" s="40"/>
      <c r="G440" s="95">
        <f>I441/I439-1</f>
        <v>0.0205202320565816</v>
      </c>
      <c r="H440" s="40"/>
      <c r="I440" s="21">
        <f>I441-I439</f>
        <v>2.1113</v>
      </c>
    </row>
    <row r="441" spans="1:9" ht="15.75">
      <c r="A441" s="96" t="s">
        <v>67</v>
      </c>
      <c r="B441" s="97"/>
      <c r="C441" s="98"/>
      <c r="D441" s="98"/>
      <c r="E441" s="98"/>
      <c r="F441" s="98"/>
      <c r="G441" s="98"/>
      <c r="H441" s="98"/>
      <c r="I441" s="99">
        <v>105</v>
      </c>
    </row>
    <row r="443" spans="1:7" ht="15.75">
      <c r="A443" s="9" t="s">
        <v>68</v>
      </c>
      <c r="G443" s="92" t="s">
        <v>462</v>
      </c>
    </row>
    <row r="444" ht="12.75">
      <c r="A444" s="1" t="s">
        <v>461</v>
      </c>
    </row>
    <row r="468" spans="1:9" ht="15.75">
      <c r="A468" s="100"/>
      <c r="F468" s="2" t="s">
        <v>3</v>
      </c>
      <c r="I468" s="3"/>
    </row>
    <row r="469" spans="6:9" ht="15.75">
      <c r="F469" s="4" t="s">
        <v>73</v>
      </c>
      <c r="H469" s="3" t="s">
        <v>459</v>
      </c>
      <c r="I469"/>
    </row>
    <row r="470" spans="6:9" ht="15.75">
      <c r="F470" s="4" t="s">
        <v>480</v>
      </c>
      <c r="I470" s="3" t="s">
        <v>479</v>
      </c>
    </row>
    <row r="471" spans="1:9" ht="14.25">
      <c r="A471" s="5" t="s">
        <v>460</v>
      </c>
      <c r="B471" s="5"/>
      <c r="C471" s="5"/>
      <c r="D471" s="5"/>
      <c r="E471" s="5"/>
      <c r="F471" s="5"/>
      <c r="G471" s="5"/>
      <c r="H471" s="5"/>
      <c r="I471" s="6"/>
    </row>
    <row r="472" spans="2:9" ht="15.75">
      <c r="B472" s="7"/>
      <c r="C472" s="7"/>
      <c r="D472" s="7" t="s">
        <v>9</v>
      </c>
      <c r="E472" s="7"/>
      <c r="F472" s="7"/>
      <c r="G472" s="7"/>
      <c r="H472" s="7"/>
      <c r="I472" s="8"/>
    </row>
    <row r="473" spans="1:9" ht="18.75">
      <c r="A473" s="9" t="s">
        <v>10</v>
      </c>
      <c r="B473" s="10"/>
      <c r="C473" s="10"/>
      <c r="D473" s="11" t="s">
        <v>425</v>
      </c>
      <c r="E473" s="12"/>
      <c r="F473" s="12"/>
      <c r="G473" s="12"/>
      <c r="H473" s="12"/>
      <c r="I473" s="3"/>
    </row>
    <row r="474" spans="1:9" ht="15.75">
      <c r="A474" s="13" t="s">
        <v>12</v>
      </c>
      <c r="B474" s="10"/>
      <c r="C474" s="10"/>
      <c r="D474" s="14"/>
      <c r="E474" s="14"/>
      <c r="F474" s="13"/>
      <c r="G474" s="15"/>
      <c r="H474" s="16"/>
      <c r="I474" s="17"/>
    </row>
    <row r="476" spans="1:9" ht="18.75">
      <c r="A476" s="4"/>
      <c r="B476" s="11"/>
      <c r="C476" s="12"/>
      <c r="D476" s="12"/>
      <c r="E476" s="12"/>
      <c r="F476" s="12"/>
      <c r="G476" s="12"/>
      <c r="H476" s="12"/>
      <c r="I476" s="17" t="s">
        <v>14</v>
      </c>
    </row>
    <row r="477" spans="1:9" ht="18.75">
      <c r="A477" s="18" t="s">
        <v>15</v>
      </c>
      <c r="B477" s="19"/>
      <c r="C477" s="20"/>
      <c r="D477" s="20"/>
      <c r="E477" s="20"/>
      <c r="F477" s="20"/>
      <c r="G477" s="20"/>
      <c r="H477" s="20"/>
      <c r="I477" s="21">
        <f>I485+I486+I487+I493</f>
        <v>189.6024</v>
      </c>
    </row>
    <row r="478" spans="1:9" ht="15.75">
      <c r="A478" s="22" t="s">
        <v>16</v>
      </c>
      <c r="B478" s="23"/>
      <c r="C478" s="23"/>
      <c r="D478" s="23"/>
      <c r="E478" s="23"/>
      <c r="F478" s="23"/>
      <c r="G478" s="23"/>
      <c r="H478" s="23"/>
      <c r="I478" s="24"/>
    </row>
    <row r="479" spans="1:9" ht="33.75">
      <c r="A479" s="25" t="s">
        <v>17</v>
      </c>
      <c r="B479" s="26" t="s">
        <v>18</v>
      </c>
      <c r="C479" s="27" t="s">
        <v>19</v>
      </c>
      <c r="D479" s="28" t="s">
        <v>20</v>
      </c>
      <c r="E479" s="28" t="s">
        <v>21</v>
      </c>
      <c r="F479" s="28" t="s">
        <v>22</v>
      </c>
      <c r="G479" s="29" t="s">
        <v>23</v>
      </c>
      <c r="H479" s="30"/>
      <c r="I479" s="31"/>
    </row>
    <row r="480" spans="1:9" ht="12.75">
      <c r="A480" s="32" t="s">
        <v>24</v>
      </c>
      <c r="B480" s="33">
        <v>1</v>
      </c>
      <c r="C480" s="33">
        <v>7502.5</v>
      </c>
      <c r="D480" s="117">
        <f>148.9*0.923</f>
        <v>137.43470000000002</v>
      </c>
      <c r="E480" s="118">
        <f>D480*60</f>
        <v>8246.082000000002</v>
      </c>
      <c r="F480" s="29">
        <v>60</v>
      </c>
      <c r="G480" s="33">
        <f>B480*C480/E480*F480</f>
        <v>54.58956144263419</v>
      </c>
      <c r="H480" s="30"/>
      <c r="I480" s="31"/>
    </row>
    <row r="481" spans="1:9" ht="12.75">
      <c r="A481" s="35" t="s">
        <v>25</v>
      </c>
      <c r="B481" s="36">
        <v>1</v>
      </c>
      <c r="C481" s="36">
        <v>6280</v>
      </c>
      <c r="D481" s="117">
        <f>148.9*0.923</f>
        <v>137.43470000000002</v>
      </c>
      <c r="E481" s="119">
        <f>D481*60</f>
        <v>8246.082000000002</v>
      </c>
      <c r="F481" s="38">
        <v>60</v>
      </c>
      <c r="G481" s="36">
        <f>B481*C481/E481*F481</f>
        <v>45.694427971975045</v>
      </c>
      <c r="H481" s="30"/>
      <c r="I481" s="31"/>
    </row>
    <row r="482" spans="1:8" ht="12.75">
      <c r="A482" s="39" t="s">
        <v>26</v>
      </c>
      <c r="B482" s="40"/>
      <c r="C482" s="41"/>
      <c r="D482" s="41"/>
      <c r="E482" s="41"/>
      <c r="F482" s="41"/>
      <c r="G482" s="42">
        <f>ROUND((G480+G481),2)</f>
        <v>100.28</v>
      </c>
      <c r="H482" s="30"/>
    </row>
    <row r="483" spans="1:9" ht="12.75">
      <c r="A483" s="369" t="s">
        <v>27</v>
      </c>
      <c r="B483" s="370"/>
      <c r="C483" s="370"/>
      <c r="D483" s="370"/>
      <c r="E483" s="370"/>
      <c r="F483" s="370"/>
      <c r="G483" s="101"/>
      <c r="H483" s="30"/>
      <c r="I483" s="44">
        <f>G482*G483</f>
        <v>0</v>
      </c>
    </row>
    <row r="484" spans="1:9" ht="12.75">
      <c r="A484" s="371" t="s">
        <v>28</v>
      </c>
      <c r="B484" s="372"/>
      <c r="C484" s="372"/>
      <c r="D484" s="372"/>
      <c r="E484" s="372"/>
      <c r="F484" s="45" t="s">
        <v>29</v>
      </c>
      <c r="G484" s="46">
        <v>1.33</v>
      </c>
      <c r="H484" s="40"/>
      <c r="I484" s="47">
        <f>G482*G484</f>
        <v>133.3724</v>
      </c>
    </row>
    <row r="485" spans="1:9" ht="15">
      <c r="A485" s="48" t="s">
        <v>30</v>
      </c>
      <c r="B485" s="40"/>
      <c r="C485" s="40"/>
      <c r="D485" s="40"/>
      <c r="E485" s="40"/>
      <c r="F485" s="40"/>
      <c r="G485" s="49"/>
      <c r="H485" s="40"/>
      <c r="I485" s="21">
        <f>I483+I484</f>
        <v>133.3724</v>
      </c>
    </row>
    <row r="486" spans="1:9" ht="15">
      <c r="A486" s="48" t="s">
        <v>31</v>
      </c>
      <c r="B486" s="50"/>
      <c r="C486" s="40"/>
      <c r="D486" s="40"/>
      <c r="E486" s="40"/>
      <c r="F486" s="40"/>
      <c r="G486" s="51">
        <v>30.2</v>
      </c>
      <c r="H486" s="40" t="s">
        <v>32</v>
      </c>
      <c r="I486" s="21">
        <f>ROUND((I485*G486/100),2)</f>
        <v>40.28</v>
      </c>
    </row>
    <row r="487" spans="1:9" ht="15">
      <c r="A487" s="48" t="s">
        <v>33</v>
      </c>
      <c r="B487" s="50"/>
      <c r="C487" s="40"/>
      <c r="D487" s="40"/>
      <c r="E487" s="40"/>
      <c r="F487" s="41" t="s">
        <v>34</v>
      </c>
      <c r="G487" s="40"/>
      <c r="H487" s="40"/>
      <c r="I487" s="21">
        <f>ROUND(F492,2)</f>
        <v>0</v>
      </c>
    </row>
    <row r="488" spans="1:9" ht="22.5">
      <c r="A488" s="52" t="s">
        <v>35</v>
      </c>
      <c r="B488" s="53" t="s">
        <v>36</v>
      </c>
      <c r="C488" s="54" t="s">
        <v>37</v>
      </c>
      <c r="D488" s="55" t="s">
        <v>38</v>
      </c>
      <c r="E488" s="55" t="s">
        <v>39</v>
      </c>
      <c r="F488" s="55" t="s">
        <v>40</v>
      </c>
      <c r="G488" s="30"/>
      <c r="H488" s="30"/>
      <c r="I488" s="31"/>
    </row>
    <row r="489" spans="1:9" ht="12.75">
      <c r="A489" s="32" t="s">
        <v>41</v>
      </c>
      <c r="B489" s="33"/>
      <c r="C489" s="33"/>
      <c r="D489" s="34"/>
      <c r="E489" s="56"/>
      <c r="F489" s="56">
        <f>E489*C489</f>
        <v>0</v>
      </c>
      <c r="G489" s="57"/>
      <c r="H489" s="30"/>
      <c r="I489" s="31"/>
    </row>
    <row r="490" spans="1:9" ht="12.75">
      <c r="A490" s="32" t="s">
        <v>43</v>
      </c>
      <c r="B490" s="33"/>
      <c r="C490" s="33"/>
      <c r="D490" s="34"/>
      <c r="E490" s="56"/>
      <c r="F490" s="56">
        <f>E490*C490</f>
        <v>0</v>
      </c>
      <c r="G490" s="57"/>
      <c r="H490" s="30"/>
      <c r="I490" s="31"/>
    </row>
    <row r="491" spans="1:9" ht="12.75">
      <c r="A491" s="32" t="s">
        <v>44</v>
      </c>
      <c r="B491" s="33"/>
      <c r="C491" s="33"/>
      <c r="D491" s="34"/>
      <c r="E491" s="56"/>
      <c r="F491" s="56">
        <f>E491*C491</f>
        <v>0</v>
      </c>
      <c r="G491" s="57"/>
      <c r="H491" s="30"/>
      <c r="I491" s="31"/>
    </row>
    <row r="492" spans="1:9" ht="12.75">
      <c r="A492" s="58" t="s">
        <v>46</v>
      </c>
      <c r="B492" s="36"/>
      <c r="C492" s="36"/>
      <c r="D492" s="37"/>
      <c r="E492" s="38"/>
      <c r="F492" s="59">
        <f>SUM(F489:F491)</f>
        <v>0</v>
      </c>
      <c r="G492" s="57"/>
      <c r="H492" s="30"/>
      <c r="I492" s="31"/>
    </row>
    <row r="493" spans="1:9" ht="15">
      <c r="A493" s="48" t="s">
        <v>47</v>
      </c>
      <c r="B493" s="40"/>
      <c r="C493" s="40"/>
      <c r="D493" s="40"/>
      <c r="E493" s="40"/>
      <c r="F493" s="40"/>
      <c r="G493" s="40"/>
      <c r="H493" s="40"/>
      <c r="I493" s="21">
        <f>ROUND(F499,2)</f>
        <v>15.95</v>
      </c>
    </row>
    <row r="494" spans="1:9" ht="33.75">
      <c r="A494" s="60" t="s">
        <v>35</v>
      </c>
      <c r="B494" s="61" t="s">
        <v>48</v>
      </c>
      <c r="C494" s="62" t="s">
        <v>49</v>
      </c>
      <c r="D494" s="61" t="s">
        <v>50</v>
      </c>
      <c r="E494" s="63"/>
      <c r="F494" s="63"/>
      <c r="G494" s="63"/>
      <c r="H494" s="30"/>
      <c r="I494" s="31"/>
    </row>
    <row r="495" spans="1:9" ht="12.75">
      <c r="A495" s="64" t="s">
        <v>429</v>
      </c>
      <c r="B495" s="65">
        <v>78900</v>
      </c>
      <c r="C495" s="26">
        <v>33.34</v>
      </c>
      <c r="D495" s="66">
        <f>B495*C495/100</f>
        <v>26305.260000000006</v>
      </c>
      <c r="E495" s="63"/>
      <c r="F495" s="63"/>
      <c r="G495" s="63"/>
      <c r="H495" s="30"/>
      <c r="I495" s="31"/>
    </row>
    <row r="496" spans="1:9" ht="12.75">
      <c r="A496" s="67" t="s">
        <v>52</v>
      </c>
      <c r="B496" s="68"/>
      <c r="C496" s="26"/>
      <c r="D496" s="66">
        <f>B496*C496/100</f>
        <v>0</v>
      </c>
      <c r="E496" s="63"/>
      <c r="F496" s="63"/>
      <c r="G496" s="63"/>
      <c r="H496" s="30"/>
      <c r="I496" s="31"/>
    </row>
    <row r="497" spans="1:9" ht="12.75">
      <c r="A497" s="69" t="s">
        <v>53</v>
      </c>
      <c r="B497" s="69"/>
      <c r="C497" s="69"/>
      <c r="D497" s="66">
        <f>SUM(D495:D496)</f>
        <v>26305.260000000006</v>
      </c>
      <c r="E497" s="63"/>
      <c r="F497" s="63"/>
      <c r="G497" s="63"/>
      <c r="H497" s="30"/>
      <c r="I497" s="31"/>
    </row>
    <row r="498" spans="1:9" ht="45">
      <c r="A498" s="70" t="s">
        <v>54</v>
      </c>
      <c r="B498" s="71"/>
      <c r="C498" s="28" t="s">
        <v>55</v>
      </c>
      <c r="D498" s="71"/>
      <c r="E498" s="72" t="s">
        <v>56</v>
      </c>
      <c r="F498" s="373" t="s">
        <v>57</v>
      </c>
      <c r="G498" s="374"/>
      <c r="H498" s="30"/>
      <c r="I498" s="31"/>
    </row>
    <row r="499" spans="1:9" ht="12.75">
      <c r="A499" s="66">
        <f>D497</f>
        <v>26305.260000000006</v>
      </c>
      <c r="B499" s="73"/>
      <c r="C499" s="120">
        <f>D480*60*12</f>
        <v>98952.98400000003</v>
      </c>
      <c r="D499" s="73"/>
      <c r="E499" s="73">
        <f>F481</f>
        <v>60</v>
      </c>
      <c r="F499" s="375">
        <f>(A499/C499*E499)</f>
        <v>15.950156692596556</v>
      </c>
      <c r="G499" s="376"/>
      <c r="H499" s="30"/>
      <c r="I499" s="31"/>
    </row>
    <row r="500" spans="1:9" ht="15">
      <c r="A500" s="74" t="s">
        <v>58</v>
      </c>
      <c r="B500" s="75"/>
      <c r="C500" s="30"/>
      <c r="D500" s="76"/>
      <c r="E500" s="77"/>
      <c r="F500" s="30"/>
      <c r="G500" s="30"/>
      <c r="H500" s="30"/>
      <c r="I500" s="78">
        <f>I501+I503+I504</f>
        <v>329.62760000000003</v>
      </c>
    </row>
    <row r="501" spans="1:9" ht="15">
      <c r="A501" s="48" t="s">
        <v>59</v>
      </c>
      <c r="B501" s="50"/>
      <c r="C501" s="40"/>
      <c r="D501" s="41"/>
      <c r="E501" s="79"/>
      <c r="F501" s="40"/>
      <c r="G501" s="40"/>
      <c r="H501" s="40"/>
      <c r="I501" s="21">
        <f>ROUND(G482*G502,2)</f>
        <v>105.29</v>
      </c>
    </row>
    <row r="502" spans="1:9" ht="15">
      <c r="A502" s="377" t="s">
        <v>60</v>
      </c>
      <c r="B502" s="378"/>
      <c r="C502" s="378"/>
      <c r="D502" s="378"/>
      <c r="E502" s="378"/>
      <c r="F502" s="81" t="s">
        <v>61</v>
      </c>
      <c r="G502" s="82">
        <v>1.05</v>
      </c>
      <c r="H502" s="30"/>
      <c r="I502" s="83"/>
    </row>
    <row r="503" spans="1:9" ht="15">
      <c r="A503" s="48" t="s">
        <v>62</v>
      </c>
      <c r="B503" s="50"/>
      <c r="C503" s="40"/>
      <c r="D503" s="40"/>
      <c r="E503" s="40"/>
      <c r="F503" s="40"/>
      <c r="G503" s="51">
        <v>30.2</v>
      </c>
      <c r="H503" s="40" t="s">
        <v>32</v>
      </c>
      <c r="I503" s="21">
        <f>ROUND(I501*G503%,2)</f>
        <v>31.8</v>
      </c>
    </row>
    <row r="504" spans="1:9" ht="15">
      <c r="A504" s="84" t="s">
        <v>63</v>
      </c>
      <c r="B504" s="85"/>
      <c r="C504" s="85"/>
      <c r="D504" s="86"/>
      <c r="E504" s="87"/>
      <c r="F504" s="85"/>
      <c r="G504" s="85"/>
      <c r="H504" s="85"/>
      <c r="I504" s="88">
        <f>G505*G482</f>
        <v>192.5376</v>
      </c>
    </row>
    <row r="505" spans="1:9" ht="15">
      <c r="A505" s="379" t="s">
        <v>64</v>
      </c>
      <c r="B505" s="380"/>
      <c r="C505" s="380"/>
      <c r="D505" s="380"/>
      <c r="E505" s="89"/>
      <c r="F505" s="90" t="s">
        <v>65</v>
      </c>
      <c r="G505" s="91">
        <v>1.92</v>
      </c>
      <c r="H505" s="92"/>
      <c r="I505" s="93"/>
    </row>
    <row r="506" spans="1:9" ht="15">
      <c r="A506" s="18" t="s">
        <v>66</v>
      </c>
      <c r="B506" s="94"/>
      <c r="C506" s="40"/>
      <c r="D506" s="40"/>
      <c r="E506" s="40"/>
      <c r="F506" s="40"/>
      <c r="G506" s="40"/>
      <c r="H506" s="40"/>
      <c r="I506" s="21">
        <f>I500+I477</f>
        <v>519.23</v>
      </c>
    </row>
    <row r="507" spans="1:9" ht="15">
      <c r="A507" s="18" t="s">
        <v>72</v>
      </c>
      <c r="B507" s="94"/>
      <c r="C507" s="40"/>
      <c r="D507" s="40"/>
      <c r="E507" s="40"/>
      <c r="F507" s="40"/>
      <c r="G507" s="95">
        <f>I508/I506-1</f>
        <v>-0.03703561042312664</v>
      </c>
      <c r="H507" s="40"/>
      <c r="I507" s="21">
        <f>I508-I506</f>
        <v>-19.230000000000018</v>
      </c>
    </row>
    <row r="508" spans="1:9" ht="15.75">
      <c r="A508" s="96" t="s">
        <v>67</v>
      </c>
      <c r="B508" s="97"/>
      <c r="C508" s="98"/>
      <c r="D508" s="98"/>
      <c r="E508" s="98"/>
      <c r="F508" s="98"/>
      <c r="G508" s="98"/>
      <c r="H508" s="98"/>
      <c r="I508" s="99">
        <v>500</v>
      </c>
    </row>
    <row r="510" spans="1:7" ht="15.75">
      <c r="A510" s="9" t="s">
        <v>68</v>
      </c>
      <c r="G510" s="92" t="s">
        <v>462</v>
      </c>
    </row>
    <row r="511" ht="12.75">
      <c r="A511" s="1" t="s">
        <v>461</v>
      </c>
    </row>
    <row r="535" spans="1:9" ht="15.75">
      <c r="A535" s="100"/>
      <c r="F535" s="2" t="s">
        <v>3</v>
      </c>
      <c r="I535" s="3"/>
    </row>
    <row r="536" spans="6:9" ht="15.75">
      <c r="F536" s="4" t="s">
        <v>73</v>
      </c>
      <c r="H536" s="3" t="s">
        <v>459</v>
      </c>
      <c r="I536"/>
    </row>
    <row r="537" spans="6:9" ht="15.75">
      <c r="F537" s="4" t="s">
        <v>481</v>
      </c>
      <c r="I537" s="3" t="s">
        <v>479</v>
      </c>
    </row>
    <row r="538" spans="1:9" ht="14.25">
      <c r="A538" s="5" t="s">
        <v>460</v>
      </c>
      <c r="B538" s="5"/>
      <c r="C538" s="5"/>
      <c r="D538" s="5"/>
      <c r="E538" s="5"/>
      <c r="F538" s="5"/>
      <c r="G538" s="5"/>
      <c r="H538" s="5"/>
      <c r="I538" s="6"/>
    </row>
    <row r="539" spans="2:9" ht="15.75">
      <c r="B539" s="7"/>
      <c r="C539" s="7"/>
      <c r="D539" s="7" t="s">
        <v>9</v>
      </c>
      <c r="E539" s="7"/>
      <c r="F539" s="7"/>
      <c r="G539" s="7"/>
      <c r="H539" s="7"/>
      <c r="I539" s="8"/>
    </row>
    <row r="540" spans="1:9" ht="18.75">
      <c r="A540" s="9" t="s">
        <v>10</v>
      </c>
      <c r="B540" s="10"/>
      <c r="C540" s="10"/>
      <c r="D540" s="11" t="s">
        <v>430</v>
      </c>
      <c r="E540" s="12"/>
      <c r="F540" s="12"/>
      <c r="G540" s="12"/>
      <c r="H540" s="12"/>
      <c r="I540" s="3"/>
    </row>
    <row r="541" spans="1:9" ht="15.75">
      <c r="A541" s="13" t="s">
        <v>12</v>
      </c>
      <c r="B541" s="10"/>
      <c r="C541" s="10"/>
      <c r="D541" s="14"/>
      <c r="E541" s="14"/>
      <c r="F541" s="13"/>
      <c r="G541" s="15"/>
      <c r="H541" s="16"/>
      <c r="I541" s="17"/>
    </row>
    <row r="543" spans="1:9" ht="18.75">
      <c r="A543" s="4"/>
      <c r="B543" s="11"/>
      <c r="C543" s="12"/>
      <c r="D543" s="12"/>
      <c r="E543" s="12"/>
      <c r="F543" s="12"/>
      <c r="G543" s="12"/>
      <c r="H543" s="12"/>
      <c r="I543" s="17" t="s">
        <v>14</v>
      </c>
    </row>
    <row r="544" spans="1:9" ht="18.75">
      <c r="A544" s="18" t="s">
        <v>15</v>
      </c>
      <c r="B544" s="19"/>
      <c r="C544" s="20"/>
      <c r="D544" s="20"/>
      <c r="E544" s="20"/>
      <c r="F544" s="20"/>
      <c r="G544" s="20"/>
      <c r="H544" s="20"/>
      <c r="I544" s="21">
        <f>I552+I553+I554+I560</f>
        <v>296.75239999999997</v>
      </c>
    </row>
    <row r="545" spans="1:9" ht="15.75">
      <c r="A545" s="22" t="s">
        <v>16</v>
      </c>
      <c r="B545" s="23"/>
      <c r="C545" s="23"/>
      <c r="D545" s="23"/>
      <c r="E545" s="23"/>
      <c r="F545" s="23"/>
      <c r="G545" s="23"/>
      <c r="H545" s="23"/>
      <c r="I545" s="24"/>
    </row>
    <row r="546" spans="1:9" ht="33.75">
      <c r="A546" s="25" t="s">
        <v>17</v>
      </c>
      <c r="B546" s="26" t="s">
        <v>18</v>
      </c>
      <c r="C546" s="27" t="s">
        <v>19</v>
      </c>
      <c r="D546" s="28" t="s">
        <v>20</v>
      </c>
      <c r="E546" s="28" t="s">
        <v>21</v>
      </c>
      <c r="F546" s="28" t="s">
        <v>22</v>
      </c>
      <c r="G546" s="29" t="s">
        <v>23</v>
      </c>
      <c r="H546" s="30"/>
      <c r="I546" s="31"/>
    </row>
    <row r="547" spans="1:9" ht="12.75">
      <c r="A547" s="32" t="s">
        <v>24</v>
      </c>
      <c r="B547" s="33">
        <v>1</v>
      </c>
      <c r="C547" s="33">
        <v>7502.5</v>
      </c>
      <c r="D547" s="117">
        <f>148.9*0.923</f>
        <v>137.43470000000002</v>
      </c>
      <c r="E547" s="118">
        <f>D547*60</f>
        <v>8246.082000000002</v>
      </c>
      <c r="F547" s="29">
        <v>60</v>
      </c>
      <c r="G547" s="33">
        <f>B547*C547/E547*F547</f>
        <v>54.58956144263419</v>
      </c>
      <c r="H547" s="30"/>
      <c r="I547" s="31"/>
    </row>
    <row r="548" spans="1:9" ht="12.75">
      <c r="A548" s="35" t="s">
        <v>25</v>
      </c>
      <c r="B548" s="36">
        <v>1</v>
      </c>
      <c r="C548" s="36">
        <v>6280</v>
      </c>
      <c r="D548" s="117">
        <f>148.9*0.923</f>
        <v>137.43470000000002</v>
      </c>
      <c r="E548" s="119">
        <f>D548*60</f>
        <v>8246.082000000002</v>
      </c>
      <c r="F548" s="38">
        <v>60</v>
      </c>
      <c r="G548" s="36">
        <f>B548*C548/E548*F548</f>
        <v>45.694427971975045</v>
      </c>
      <c r="H548" s="30"/>
      <c r="I548" s="31"/>
    </row>
    <row r="549" spans="1:8" ht="12.75">
      <c r="A549" s="39" t="s">
        <v>26</v>
      </c>
      <c r="B549" s="40"/>
      <c r="C549" s="41"/>
      <c r="D549" s="41"/>
      <c r="E549" s="41"/>
      <c r="F549" s="41"/>
      <c r="G549" s="42">
        <f>ROUND((G547+G548),2)</f>
        <v>100.28</v>
      </c>
      <c r="H549" s="30"/>
    </row>
    <row r="550" spans="1:9" ht="12.75">
      <c r="A550" s="369" t="s">
        <v>27</v>
      </c>
      <c r="B550" s="370"/>
      <c r="C550" s="370"/>
      <c r="D550" s="370"/>
      <c r="E550" s="370"/>
      <c r="F550" s="370"/>
      <c r="G550" s="101"/>
      <c r="H550" s="30"/>
      <c r="I550" s="44">
        <f>G549*G550</f>
        <v>0</v>
      </c>
    </row>
    <row r="551" spans="1:9" ht="12.75">
      <c r="A551" s="371" t="s">
        <v>28</v>
      </c>
      <c r="B551" s="372"/>
      <c r="C551" s="372"/>
      <c r="D551" s="372"/>
      <c r="E551" s="372"/>
      <c r="F551" s="45" t="s">
        <v>29</v>
      </c>
      <c r="G551" s="46">
        <v>1.33</v>
      </c>
      <c r="H551" s="40"/>
      <c r="I551" s="47">
        <f>G549*G551</f>
        <v>133.3724</v>
      </c>
    </row>
    <row r="552" spans="1:9" ht="15">
      <c r="A552" s="48" t="s">
        <v>30</v>
      </c>
      <c r="B552" s="40"/>
      <c r="C552" s="40"/>
      <c r="D552" s="40"/>
      <c r="E552" s="40"/>
      <c r="F552" s="40"/>
      <c r="G552" s="49"/>
      <c r="H552" s="40"/>
      <c r="I552" s="21">
        <f>I550+I551</f>
        <v>133.3724</v>
      </c>
    </row>
    <row r="553" spans="1:9" ht="15">
      <c r="A553" s="48" t="s">
        <v>31</v>
      </c>
      <c r="B553" s="50"/>
      <c r="C553" s="40"/>
      <c r="D553" s="40"/>
      <c r="E553" s="40"/>
      <c r="F553" s="40"/>
      <c r="G553" s="51">
        <v>30.2</v>
      </c>
      <c r="H553" s="40" t="s">
        <v>32</v>
      </c>
      <c r="I553" s="21">
        <f>ROUND((I552*G553/100),2)</f>
        <v>40.28</v>
      </c>
    </row>
    <row r="554" spans="1:9" ht="15">
      <c r="A554" s="48" t="s">
        <v>33</v>
      </c>
      <c r="B554" s="50"/>
      <c r="C554" s="40"/>
      <c r="D554" s="40"/>
      <c r="E554" s="40"/>
      <c r="F554" s="41" t="s">
        <v>34</v>
      </c>
      <c r="G554" s="40"/>
      <c r="H554" s="40"/>
      <c r="I554" s="21">
        <f>ROUND(F559,2)</f>
        <v>123.1</v>
      </c>
    </row>
    <row r="555" spans="1:9" ht="22.5">
      <c r="A555" s="52" t="s">
        <v>35</v>
      </c>
      <c r="B555" s="53" t="s">
        <v>36</v>
      </c>
      <c r="C555" s="54" t="s">
        <v>37</v>
      </c>
      <c r="D555" s="55" t="s">
        <v>38</v>
      </c>
      <c r="E555" s="55" t="s">
        <v>39</v>
      </c>
      <c r="F555" s="55" t="s">
        <v>40</v>
      </c>
      <c r="G555" s="30"/>
      <c r="H555" s="30"/>
      <c r="I555" s="31"/>
    </row>
    <row r="556" spans="1:9" ht="12.75">
      <c r="A556" s="32" t="s">
        <v>431</v>
      </c>
      <c r="B556" s="33" t="s">
        <v>135</v>
      </c>
      <c r="C556" s="33">
        <v>1</v>
      </c>
      <c r="D556" s="34"/>
      <c r="E556" s="56">
        <v>123.1</v>
      </c>
      <c r="F556" s="56">
        <f>E556*C556</f>
        <v>123.1</v>
      </c>
      <c r="G556" s="57"/>
      <c r="H556" s="30"/>
      <c r="I556" s="31"/>
    </row>
    <row r="557" spans="1:9" ht="12.75">
      <c r="A557" s="32" t="s">
        <v>43</v>
      </c>
      <c r="B557" s="33"/>
      <c r="C557" s="33"/>
      <c r="D557" s="34"/>
      <c r="E557" s="56"/>
      <c r="F557" s="56">
        <f>E557*C557</f>
        <v>0</v>
      </c>
      <c r="G557" s="57"/>
      <c r="H557" s="30"/>
      <c r="I557" s="31"/>
    </row>
    <row r="558" spans="1:9" ht="12.75">
      <c r="A558" s="32" t="s">
        <v>44</v>
      </c>
      <c r="B558" s="33"/>
      <c r="C558" s="33"/>
      <c r="D558" s="34"/>
      <c r="E558" s="56"/>
      <c r="F558" s="56">
        <f>E558*C558</f>
        <v>0</v>
      </c>
      <c r="G558" s="57"/>
      <c r="H558" s="30"/>
      <c r="I558" s="31"/>
    </row>
    <row r="559" spans="1:9" ht="12.75">
      <c r="A559" s="58" t="s">
        <v>46</v>
      </c>
      <c r="B559" s="36"/>
      <c r="C559" s="36"/>
      <c r="D559" s="37"/>
      <c r="E559" s="38"/>
      <c r="F559" s="59">
        <f>SUM(F556:F558)</f>
        <v>123.1</v>
      </c>
      <c r="G559" s="57"/>
      <c r="H559" s="30"/>
      <c r="I559" s="31"/>
    </row>
    <row r="560" spans="1:9" ht="15">
      <c r="A560" s="48" t="s">
        <v>47</v>
      </c>
      <c r="B560" s="40"/>
      <c r="C560" s="40"/>
      <c r="D560" s="40"/>
      <c r="E560" s="40"/>
      <c r="F560" s="40"/>
      <c r="G560" s="40"/>
      <c r="H560" s="40"/>
      <c r="I560" s="21">
        <f>ROUND(F566,2)</f>
        <v>0</v>
      </c>
    </row>
    <row r="561" spans="1:9" ht="33.75">
      <c r="A561" s="60" t="s">
        <v>35</v>
      </c>
      <c r="B561" s="61" t="s">
        <v>48</v>
      </c>
      <c r="C561" s="62" t="s">
        <v>49</v>
      </c>
      <c r="D561" s="61" t="s">
        <v>50</v>
      </c>
      <c r="E561" s="63"/>
      <c r="F561" s="63"/>
      <c r="G561" s="63"/>
      <c r="H561" s="30"/>
      <c r="I561" s="31"/>
    </row>
    <row r="562" spans="1:9" ht="12.75">
      <c r="A562" s="64" t="s">
        <v>51</v>
      </c>
      <c r="B562" s="65"/>
      <c r="C562" s="26"/>
      <c r="D562" s="66">
        <f>B562*C562/100</f>
        <v>0</v>
      </c>
      <c r="E562" s="63"/>
      <c r="F562" s="63"/>
      <c r="G562" s="63"/>
      <c r="H562" s="30"/>
      <c r="I562" s="31"/>
    </row>
    <row r="563" spans="1:9" ht="12.75">
      <c r="A563" s="67" t="s">
        <v>52</v>
      </c>
      <c r="B563" s="68"/>
      <c r="C563" s="26"/>
      <c r="D563" s="66">
        <f>B563*C563/100</f>
        <v>0</v>
      </c>
      <c r="E563" s="63"/>
      <c r="F563" s="63"/>
      <c r="G563" s="63"/>
      <c r="H563" s="30"/>
      <c r="I563" s="31"/>
    </row>
    <row r="564" spans="1:9" ht="12.75">
      <c r="A564" s="69" t="s">
        <v>53</v>
      </c>
      <c r="B564" s="69"/>
      <c r="C564" s="69"/>
      <c r="D564" s="66">
        <f>SUM(D562:D563)</f>
        <v>0</v>
      </c>
      <c r="E564" s="63"/>
      <c r="F564" s="63"/>
      <c r="G564" s="63"/>
      <c r="H564" s="30"/>
      <c r="I564" s="31"/>
    </row>
    <row r="565" spans="1:9" ht="45">
      <c r="A565" s="70" t="s">
        <v>54</v>
      </c>
      <c r="B565" s="71"/>
      <c r="C565" s="28" t="s">
        <v>55</v>
      </c>
      <c r="D565" s="71"/>
      <c r="E565" s="72" t="s">
        <v>56</v>
      </c>
      <c r="F565" s="373" t="s">
        <v>57</v>
      </c>
      <c r="G565" s="374"/>
      <c r="H565" s="30"/>
      <c r="I565" s="31"/>
    </row>
    <row r="566" spans="1:9" ht="12.75">
      <c r="A566" s="66">
        <f>D564</f>
        <v>0</v>
      </c>
      <c r="B566" s="73"/>
      <c r="C566" s="120">
        <f>D547*60*12</f>
        <v>98952.98400000003</v>
      </c>
      <c r="D566" s="73"/>
      <c r="E566" s="73">
        <f>F548</f>
        <v>60</v>
      </c>
      <c r="F566" s="375">
        <f>(A566/C566*E566)</f>
        <v>0</v>
      </c>
      <c r="G566" s="376"/>
      <c r="H566" s="30"/>
      <c r="I566" s="31"/>
    </row>
    <row r="567" spans="1:9" ht="15">
      <c r="A567" s="74" t="s">
        <v>58</v>
      </c>
      <c r="B567" s="75"/>
      <c r="C567" s="30"/>
      <c r="D567" s="76"/>
      <c r="E567" s="77"/>
      <c r="F567" s="30"/>
      <c r="G567" s="30"/>
      <c r="H567" s="30"/>
      <c r="I567" s="78">
        <v>359.53</v>
      </c>
    </row>
    <row r="568" spans="1:9" ht="15">
      <c r="A568" s="48" t="s">
        <v>59</v>
      </c>
      <c r="B568" s="50"/>
      <c r="C568" s="40"/>
      <c r="D568" s="41"/>
      <c r="E568" s="79"/>
      <c r="F568" s="40"/>
      <c r="G568" s="40"/>
      <c r="H568" s="40"/>
      <c r="I568" s="21">
        <f>ROUND(G549*G569,2)</f>
        <v>105.29</v>
      </c>
    </row>
    <row r="569" spans="1:9" ht="15">
      <c r="A569" s="377" t="s">
        <v>60</v>
      </c>
      <c r="B569" s="378"/>
      <c r="C569" s="378"/>
      <c r="D569" s="378"/>
      <c r="E569" s="378"/>
      <c r="F569" s="81" t="s">
        <v>61</v>
      </c>
      <c r="G569" s="82">
        <v>1.05</v>
      </c>
      <c r="H569" s="30"/>
      <c r="I569" s="83"/>
    </row>
    <row r="570" spans="1:9" ht="15">
      <c r="A570" s="48" t="s">
        <v>62</v>
      </c>
      <c r="B570" s="50"/>
      <c r="C570" s="40"/>
      <c r="D570" s="40"/>
      <c r="E570" s="40"/>
      <c r="F570" s="40"/>
      <c r="G570" s="51">
        <v>30.2</v>
      </c>
      <c r="H570" s="40" t="s">
        <v>32</v>
      </c>
      <c r="I570" s="21">
        <f>ROUND(I568*G570%,2)</f>
        <v>31.8</v>
      </c>
    </row>
    <row r="571" spans="1:9" ht="15">
      <c r="A571" s="84" t="s">
        <v>63</v>
      </c>
      <c r="B571" s="85"/>
      <c r="C571" s="85"/>
      <c r="D571" s="86"/>
      <c r="E571" s="87"/>
      <c r="F571" s="85"/>
      <c r="G571" s="85"/>
      <c r="H571" s="85"/>
      <c r="I571" s="88">
        <f>G572*G549</f>
        <v>192.5376</v>
      </c>
    </row>
    <row r="572" spans="1:9" ht="15">
      <c r="A572" s="379" t="s">
        <v>64</v>
      </c>
      <c r="B572" s="380"/>
      <c r="C572" s="380"/>
      <c r="D572" s="380"/>
      <c r="E572" s="89"/>
      <c r="F572" s="90" t="s">
        <v>65</v>
      </c>
      <c r="G572" s="91">
        <v>1.92</v>
      </c>
      <c r="H572" s="92"/>
      <c r="I572" s="93"/>
    </row>
    <row r="573" spans="1:9" ht="15">
      <c r="A573" s="18" t="s">
        <v>66</v>
      </c>
      <c r="B573" s="94"/>
      <c r="C573" s="40"/>
      <c r="D573" s="40"/>
      <c r="E573" s="40"/>
      <c r="F573" s="40"/>
      <c r="G573" s="40"/>
      <c r="H573" s="40"/>
      <c r="I573" s="21">
        <f>I567+I544</f>
        <v>656.2823999999999</v>
      </c>
    </row>
    <row r="574" spans="1:9" ht="15">
      <c r="A574" s="18" t="s">
        <v>72</v>
      </c>
      <c r="B574" s="94"/>
      <c r="C574" s="40"/>
      <c r="D574" s="40"/>
      <c r="E574" s="40"/>
      <c r="F574" s="40"/>
      <c r="G574" s="95">
        <f>I575/I573-1</f>
        <v>-0.00957270833409507</v>
      </c>
      <c r="H574" s="40"/>
      <c r="I574" s="21">
        <f>I575-I573</f>
        <v>-6.282399999999939</v>
      </c>
    </row>
    <row r="575" spans="1:9" ht="15.75">
      <c r="A575" s="96" t="s">
        <v>67</v>
      </c>
      <c r="B575" s="97"/>
      <c r="C575" s="98"/>
      <c r="D575" s="98"/>
      <c r="E575" s="98"/>
      <c r="F575" s="98"/>
      <c r="G575" s="98"/>
      <c r="H575" s="98"/>
      <c r="I575" s="99">
        <v>650</v>
      </c>
    </row>
    <row r="577" spans="1:7" ht="15.75">
      <c r="A577" s="9" t="s">
        <v>68</v>
      </c>
      <c r="G577" s="92" t="s">
        <v>462</v>
      </c>
    </row>
    <row r="578" ht="12.75">
      <c r="A578" s="1" t="s">
        <v>461</v>
      </c>
    </row>
    <row r="584" ht="12.75">
      <c r="E584" s="198"/>
    </row>
  </sheetData>
  <sheetProtection/>
  <mergeCells count="54">
    <mergeCell ref="F431:G431"/>
    <mergeCell ref="F432:G432"/>
    <mergeCell ref="A435:E435"/>
    <mergeCell ref="A438:D438"/>
    <mergeCell ref="A368:E368"/>
    <mergeCell ref="A371:D371"/>
    <mergeCell ref="A415:F415"/>
    <mergeCell ref="A416:E416"/>
    <mergeCell ref="A348:F348"/>
    <mergeCell ref="A349:E349"/>
    <mergeCell ref="F364:G364"/>
    <mergeCell ref="F365:G365"/>
    <mergeCell ref="A16:F16"/>
    <mergeCell ref="A17:E17"/>
    <mergeCell ref="F31:G31"/>
    <mergeCell ref="F32:G32"/>
    <mergeCell ref="A35:E35"/>
    <mergeCell ref="A38:D38"/>
    <mergeCell ref="A82:F82"/>
    <mergeCell ref="A83:E83"/>
    <mergeCell ref="F97:G97"/>
    <mergeCell ref="F98:G98"/>
    <mergeCell ref="A101:E101"/>
    <mergeCell ref="A104:D104"/>
    <mergeCell ref="A149:F149"/>
    <mergeCell ref="A150:E150"/>
    <mergeCell ref="F164:G164"/>
    <mergeCell ref="F165:G165"/>
    <mergeCell ref="A168:E168"/>
    <mergeCell ref="A171:D171"/>
    <mergeCell ref="A216:F216"/>
    <mergeCell ref="A217:E217"/>
    <mergeCell ref="F231:G231"/>
    <mergeCell ref="F232:G232"/>
    <mergeCell ref="A235:E235"/>
    <mergeCell ref="A238:D238"/>
    <mergeCell ref="A308:E308"/>
    <mergeCell ref="A311:D311"/>
    <mergeCell ref="A282:F282"/>
    <mergeCell ref="A283:E283"/>
    <mergeCell ref="F304:G304"/>
    <mergeCell ref="F305:G305"/>
    <mergeCell ref="A483:F483"/>
    <mergeCell ref="A484:E484"/>
    <mergeCell ref="F498:G498"/>
    <mergeCell ref="F499:G499"/>
    <mergeCell ref="A502:E502"/>
    <mergeCell ref="A505:D505"/>
    <mergeCell ref="A550:F550"/>
    <mergeCell ref="A551:E551"/>
    <mergeCell ref="F565:G565"/>
    <mergeCell ref="F566:G566"/>
    <mergeCell ref="A569:E569"/>
    <mergeCell ref="A572:D572"/>
  </mergeCells>
  <printOptions/>
  <pageMargins left="0.7" right="0.72" top="0.75" bottom="0.75" header="0.3" footer="0.3"/>
  <pageSetup horizontalDpi="600" verticalDpi="600" orientation="portrait" paperSize="9" scale="70" r:id="rId1"/>
  <rowBreaks count="5" manualBreakCount="5">
    <brk id="66" max="255" man="1"/>
    <brk id="133" max="255" man="1"/>
    <brk id="199" max="255" man="1"/>
    <brk id="265" max="255" man="1"/>
    <brk id="3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913"/>
  <sheetViews>
    <sheetView view="pageBreakPreview" zoomScale="60" zoomScalePageLayoutView="0" workbookViewId="0" topLeftCell="A1">
      <selection activeCell="L885" sqref="L885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1.7539062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H2" s="3" t="s">
        <v>716</v>
      </c>
      <c r="I2"/>
    </row>
    <row r="3" spans="6:9" ht="18.75">
      <c r="F3" s="4">
        <v>21</v>
      </c>
      <c r="G3" s="234" t="s">
        <v>694</v>
      </c>
      <c r="I3" s="3" t="s">
        <v>717</v>
      </c>
    </row>
    <row r="4" spans="1:9" ht="14.25">
      <c r="A4" s="5" t="s">
        <v>460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177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14" t="s">
        <v>178</v>
      </c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I18+I19+I20+I26</f>
        <v>218.5815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>
        <v>1</v>
      </c>
      <c r="C13" s="33">
        <v>15612</v>
      </c>
      <c r="D13" s="117">
        <f>148.9*0.85</f>
        <v>126.565</v>
      </c>
      <c r="E13" s="118">
        <f>D13*60</f>
        <v>7593.9</v>
      </c>
      <c r="F13" s="29">
        <v>30</v>
      </c>
      <c r="G13" s="33">
        <f>B13*C13/E13*F13</f>
        <v>61.67581874925928</v>
      </c>
      <c r="H13" s="30"/>
      <c r="I13" s="31"/>
    </row>
    <row r="14" spans="1:9" ht="12.75">
      <c r="A14" s="35" t="s">
        <v>25</v>
      </c>
      <c r="B14" s="36">
        <v>1</v>
      </c>
      <c r="C14" s="36">
        <v>11866</v>
      </c>
      <c r="D14" s="117">
        <f>148.9*0.85</f>
        <v>126.565</v>
      </c>
      <c r="E14" s="119">
        <f>D14*60</f>
        <v>7593.9</v>
      </c>
      <c r="F14" s="38">
        <v>30</v>
      </c>
      <c r="G14" s="36">
        <f>B14*C14/E14*F14</f>
        <v>46.87709872397583</v>
      </c>
      <c r="H14" s="30"/>
      <c r="I14" s="31"/>
    </row>
    <row r="15" spans="1:9" ht="12.75">
      <c r="A15" s="39" t="s">
        <v>26</v>
      </c>
      <c r="B15" s="40"/>
      <c r="C15" s="41"/>
      <c r="D15" s="41"/>
      <c r="E15" s="41"/>
      <c r="F15" s="41"/>
      <c r="G15" s="42">
        <f>ROUND((G13+G14),2)</f>
        <v>108.55</v>
      </c>
      <c r="H15" s="30"/>
      <c r="I15" s="31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144.3715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144.3715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43.6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ROUND(F25,2)</f>
        <v>0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41</v>
      </c>
      <c r="B22" s="33"/>
      <c r="C22" s="33"/>
      <c r="D22" s="34"/>
      <c r="E22" s="56"/>
      <c r="F22" s="56">
        <f>E22*C22</f>
        <v>0</v>
      </c>
      <c r="G22" s="57"/>
      <c r="H22" s="30"/>
      <c r="I22" s="31"/>
    </row>
    <row r="23" spans="1:9" ht="12.75">
      <c r="A23" s="32" t="s">
        <v>43</v>
      </c>
      <c r="B23" s="33"/>
      <c r="C23" s="33"/>
      <c r="D23" s="34"/>
      <c r="E23" s="56"/>
      <c r="F23" s="56">
        <f>E23*C23</f>
        <v>0</v>
      </c>
      <c r="G23" s="57"/>
      <c r="H23" s="30"/>
      <c r="I23" s="31"/>
    </row>
    <row r="24" spans="1:9" ht="12.75">
      <c r="A24" s="32" t="s">
        <v>44</v>
      </c>
      <c r="B24" s="33"/>
      <c r="C24" s="33"/>
      <c r="D24" s="34"/>
      <c r="E24" s="56"/>
      <c r="F24" s="56">
        <f>E24*C24</f>
        <v>0</v>
      </c>
      <c r="G24" s="57"/>
      <c r="H24" s="30"/>
      <c r="I24" s="31"/>
    </row>
    <row r="25" spans="1:9" ht="12.75">
      <c r="A25" s="58" t="s">
        <v>46</v>
      </c>
      <c r="B25" s="36"/>
      <c r="C25" s="36"/>
      <c r="D25" s="37"/>
      <c r="E25" s="38"/>
      <c r="F25" s="59">
        <f>SUM(F22:F24)</f>
        <v>0</v>
      </c>
      <c r="G25" s="57"/>
      <c r="H25" s="30"/>
      <c r="I25" s="31"/>
    </row>
    <row r="26" spans="1:9" ht="15">
      <c r="A26" s="48" t="s">
        <v>47</v>
      </c>
      <c r="B26" s="40"/>
      <c r="C26" s="40"/>
      <c r="D26" s="40"/>
      <c r="E26" s="40"/>
      <c r="F26" s="40"/>
      <c r="G26" s="40"/>
      <c r="H26" s="40"/>
      <c r="I26" s="21">
        <f>ROUND(F32,2)</f>
        <v>30.61</v>
      </c>
    </row>
    <row r="27" spans="1:9" ht="33.75">
      <c r="A27" s="60" t="s">
        <v>35</v>
      </c>
      <c r="B27" s="61" t="s">
        <v>48</v>
      </c>
      <c r="C27" s="62" t="s">
        <v>49</v>
      </c>
      <c r="D27" s="61" t="s">
        <v>50</v>
      </c>
      <c r="E27" s="63"/>
      <c r="F27" s="63"/>
      <c r="G27" s="63"/>
      <c r="H27" s="30"/>
      <c r="I27" s="31"/>
    </row>
    <row r="28" spans="1:9" ht="12.75">
      <c r="A28" s="64" t="s">
        <v>179</v>
      </c>
      <c r="B28" s="65">
        <v>916000</v>
      </c>
      <c r="C28" s="26">
        <v>10.15</v>
      </c>
      <c r="D28" s="66">
        <f>B28*C28/100</f>
        <v>92974</v>
      </c>
      <c r="E28" s="63"/>
      <c r="F28" s="63"/>
      <c r="G28" s="63"/>
      <c r="H28" s="30"/>
      <c r="I28" s="31"/>
    </row>
    <row r="29" spans="1:9" ht="12.75">
      <c r="A29" s="67" t="s">
        <v>52</v>
      </c>
      <c r="B29" s="68"/>
      <c r="C29" s="26"/>
      <c r="D29" s="66">
        <f>B29*C29/100</f>
        <v>0</v>
      </c>
      <c r="E29" s="63"/>
      <c r="F29" s="63"/>
      <c r="G29" s="63"/>
      <c r="H29" s="30"/>
      <c r="I29" s="31"/>
    </row>
    <row r="30" spans="1:9" ht="12.75">
      <c r="A30" s="69" t="s">
        <v>53</v>
      </c>
      <c r="B30" s="69"/>
      <c r="C30" s="69"/>
      <c r="D30" s="66">
        <f>SUM(D28:D29)</f>
        <v>92974</v>
      </c>
      <c r="E30" s="63"/>
      <c r="F30" s="63"/>
      <c r="G30" s="63"/>
      <c r="H30" s="30"/>
      <c r="I30" s="31"/>
    </row>
    <row r="31" spans="1:9" ht="45">
      <c r="A31" s="70" t="s">
        <v>54</v>
      </c>
      <c r="B31" s="71"/>
      <c r="C31" s="28" t="s">
        <v>55</v>
      </c>
      <c r="D31" s="71"/>
      <c r="E31" s="72" t="s">
        <v>56</v>
      </c>
      <c r="F31" s="373" t="s">
        <v>57</v>
      </c>
      <c r="G31" s="374"/>
      <c r="H31" s="30"/>
      <c r="I31" s="31"/>
    </row>
    <row r="32" spans="1:9" ht="12.75">
      <c r="A32" s="66">
        <f>D30</f>
        <v>92974</v>
      </c>
      <c r="B32" s="73"/>
      <c r="C32" s="120">
        <f>D13*60*12</f>
        <v>91126.79999999999</v>
      </c>
      <c r="D32" s="73"/>
      <c r="E32" s="73">
        <f>F14</f>
        <v>30</v>
      </c>
      <c r="F32" s="375">
        <f>(A32/C32*E32)</f>
        <v>30.608119675002307</v>
      </c>
      <c r="G32" s="376"/>
      <c r="H32" s="30"/>
      <c r="I32" s="31"/>
    </row>
    <row r="33" spans="1:9" ht="15">
      <c r="A33" s="74" t="s">
        <v>58</v>
      </c>
      <c r="B33" s="75"/>
      <c r="C33" s="30"/>
      <c r="D33" s="76"/>
      <c r="E33" s="77"/>
      <c r="F33" s="30"/>
      <c r="G33" s="30"/>
      <c r="H33" s="30"/>
      <c r="I33" s="78">
        <v>379.78</v>
      </c>
    </row>
    <row r="34" spans="1:9" ht="15">
      <c r="A34" s="48" t="s">
        <v>59</v>
      </c>
      <c r="B34" s="50"/>
      <c r="C34" s="40"/>
      <c r="D34" s="41"/>
      <c r="E34" s="79"/>
      <c r="F34" s="40"/>
      <c r="G34" s="40"/>
      <c r="H34" s="40"/>
      <c r="I34" s="21">
        <f>ROUND(G15*G35,2)</f>
        <v>113.98</v>
      </c>
    </row>
    <row r="35" spans="1:9" ht="15">
      <c r="A35" s="377" t="s">
        <v>60</v>
      </c>
      <c r="B35" s="378"/>
      <c r="C35" s="378"/>
      <c r="D35" s="378"/>
      <c r="E35" s="378"/>
      <c r="F35" s="81" t="s">
        <v>61</v>
      </c>
      <c r="G35" s="82">
        <v>1.05</v>
      </c>
      <c r="H35" s="30"/>
      <c r="I35" s="83"/>
    </row>
    <row r="36" spans="1:9" ht="15">
      <c r="A36" s="48" t="s">
        <v>62</v>
      </c>
      <c r="B36" s="50"/>
      <c r="C36" s="40"/>
      <c r="D36" s="40"/>
      <c r="E36" s="40"/>
      <c r="F36" s="40"/>
      <c r="G36" s="51">
        <v>30.2</v>
      </c>
      <c r="H36" s="40" t="s">
        <v>32</v>
      </c>
      <c r="I36" s="21">
        <v>26.22</v>
      </c>
    </row>
    <row r="37" spans="1:9" ht="15">
      <c r="A37" s="84" t="s">
        <v>63</v>
      </c>
      <c r="B37" s="85"/>
      <c r="C37" s="85"/>
      <c r="D37" s="86"/>
      <c r="E37" s="87"/>
      <c r="F37" s="85"/>
      <c r="G37" s="85"/>
      <c r="H37" s="85"/>
      <c r="I37" s="88">
        <f>G38*G15</f>
        <v>208.416</v>
      </c>
    </row>
    <row r="38" spans="1:9" ht="15">
      <c r="A38" s="379" t="s">
        <v>64</v>
      </c>
      <c r="B38" s="380"/>
      <c r="C38" s="380"/>
      <c r="D38" s="380"/>
      <c r="E38" s="89"/>
      <c r="F38" s="90" t="s">
        <v>65</v>
      </c>
      <c r="G38" s="91">
        <v>1.92</v>
      </c>
      <c r="H38" s="92"/>
      <c r="I38" s="93"/>
    </row>
    <row r="39" spans="1:9" ht="15">
      <c r="A39" s="18" t="s">
        <v>66</v>
      </c>
      <c r="B39" s="94"/>
      <c r="C39" s="40"/>
      <c r="D39" s="40"/>
      <c r="E39" s="40"/>
      <c r="F39" s="40"/>
      <c r="G39" s="40"/>
      <c r="H39" s="40"/>
      <c r="I39" s="21">
        <f>I33+I10</f>
        <v>598.3615</v>
      </c>
    </row>
    <row r="40" spans="1:9" ht="15">
      <c r="A40" s="18" t="s">
        <v>72</v>
      </c>
      <c r="B40" s="94"/>
      <c r="C40" s="40"/>
      <c r="D40" s="40"/>
      <c r="E40" s="40"/>
      <c r="F40" s="40"/>
      <c r="G40" s="95">
        <f>I41/I39-1</f>
        <v>0.002738311204848687</v>
      </c>
      <c r="H40" s="40"/>
      <c r="I40" s="21">
        <f>I41-I39</f>
        <v>1.6385000000000218</v>
      </c>
    </row>
    <row r="41" spans="1:9" ht="15.75">
      <c r="A41" s="96" t="s">
        <v>67</v>
      </c>
      <c r="B41" s="97"/>
      <c r="C41" s="98"/>
      <c r="D41" s="98"/>
      <c r="E41" s="98"/>
      <c r="F41" s="98"/>
      <c r="G41" s="98"/>
      <c r="H41" s="98"/>
      <c r="I41" s="99">
        <v>600</v>
      </c>
    </row>
    <row r="43" spans="1:7" ht="15.75">
      <c r="A43" s="9" t="s">
        <v>68</v>
      </c>
      <c r="G43" s="92" t="s">
        <v>462</v>
      </c>
    </row>
    <row r="44" ht="12.75">
      <c r="A44" s="1" t="s">
        <v>461</v>
      </c>
    </row>
    <row r="67" spans="1:9" ht="15.75">
      <c r="A67" s="100"/>
      <c r="F67" s="2" t="s">
        <v>3</v>
      </c>
      <c r="I67" s="3"/>
    </row>
    <row r="68" spans="6:9" ht="15.75">
      <c r="F68" s="4" t="s">
        <v>73</v>
      </c>
      <c r="H68" s="3" t="s">
        <v>716</v>
      </c>
      <c r="I68"/>
    </row>
    <row r="69" spans="6:9" ht="15.75">
      <c r="F69" s="4">
        <v>21</v>
      </c>
      <c r="G69" s="1" t="s">
        <v>692</v>
      </c>
      <c r="I69" s="3" t="s">
        <v>717</v>
      </c>
    </row>
    <row r="70" spans="1:9" ht="14.25">
      <c r="A70" s="5" t="s">
        <v>460</v>
      </c>
      <c r="B70" s="5"/>
      <c r="C70" s="5"/>
      <c r="D70" s="5"/>
      <c r="E70" s="5"/>
      <c r="F70" s="5"/>
      <c r="G70" s="5"/>
      <c r="H70" s="5"/>
      <c r="I70" s="6"/>
    </row>
    <row r="71" spans="2:9" ht="15.75">
      <c r="B71" s="7"/>
      <c r="C71" s="7"/>
      <c r="D71" s="7" t="s">
        <v>9</v>
      </c>
      <c r="E71" s="7"/>
      <c r="F71" s="7"/>
      <c r="G71" s="7"/>
      <c r="H71" s="7"/>
      <c r="I71" s="8"/>
    </row>
    <row r="72" spans="1:9" ht="18.75">
      <c r="A72" s="9" t="s">
        <v>10</v>
      </c>
      <c r="B72" s="10"/>
      <c r="C72" s="10"/>
      <c r="D72" s="11" t="s">
        <v>180</v>
      </c>
      <c r="E72" s="12"/>
      <c r="F72" s="12"/>
      <c r="G72" s="12"/>
      <c r="H72" s="12"/>
      <c r="I72" s="3"/>
    </row>
    <row r="73" spans="1:9" ht="15.75">
      <c r="A73" s="13" t="s">
        <v>12</v>
      </c>
      <c r="B73" s="10"/>
      <c r="C73" s="10"/>
      <c r="D73" s="14" t="s">
        <v>181</v>
      </c>
      <c r="E73" s="14"/>
      <c r="F73" s="13"/>
      <c r="G73" s="15"/>
      <c r="H73" s="16"/>
      <c r="I73" s="17"/>
    </row>
    <row r="75" spans="1:9" ht="18.75">
      <c r="A75" s="4"/>
      <c r="B75" s="11"/>
      <c r="C75" s="12"/>
      <c r="D75" s="12"/>
      <c r="E75" s="12"/>
      <c r="F75" s="12"/>
      <c r="G75" s="12"/>
      <c r="H75" s="12"/>
      <c r="I75" s="17" t="s">
        <v>14</v>
      </c>
    </row>
    <row r="76" spans="1:9" ht="18.75">
      <c r="A76" s="18" t="s">
        <v>15</v>
      </c>
      <c r="B76" s="19"/>
      <c r="C76" s="20"/>
      <c r="D76" s="20"/>
      <c r="E76" s="20"/>
      <c r="F76" s="20"/>
      <c r="G76" s="20"/>
      <c r="H76" s="20"/>
      <c r="I76" s="21">
        <f>I84+I85+I86+I92</f>
        <v>145.7321</v>
      </c>
    </row>
    <row r="77" spans="1:9" ht="15.75">
      <c r="A77" s="22" t="s">
        <v>16</v>
      </c>
      <c r="B77" s="23"/>
      <c r="C77" s="23"/>
      <c r="D77" s="23"/>
      <c r="E77" s="23"/>
      <c r="F77" s="23"/>
      <c r="G77" s="23"/>
      <c r="H77" s="23"/>
      <c r="I77" s="24"/>
    </row>
    <row r="78" spans="1:9" ht="33.75">
      <c r="A78" s="25" t="s">
        <v>17</v>
      </c>
      <c r="B78" s="26" t="s">
        <v>18</v>
      </c>
      <c r="C78" s="27" t="s">
        <v>19</v>
      </c>
      <c r="D78" s="28" t="s">
        <v>20</v>
      </c>
      <c r="E78" s="28" t="s">
        <v>21</v>
      </c>
      <c r="F78" s="28" t="s">
        <v>22</v>
      </c>
      <c r="G78" s="29" t="s">
        <v>23</v>
      </c>
      <c r="H78" s="30"/>
      <c r="I78" s="31"/>
    </row>
    <row r="79" spans="1:9" ht="12.75">
      <c r="A79" s="32" t="s">
        <v>24</v>
      </c>
      <c r="B79" s="33">
        <v>1</v>
      </c>
      <c r="C79" s="33">
        <v>15612</v>
      </c>
      <c r="D79" s="117">
        <f>148.9*0.85</f>
        <v>126.565</v>
      </c>
      <c r="E79" s="118">
        <f>D79*60</f>
        <v>7593.9</v>
      </c>
      <c r="F79" s="29">
        <v>20</v>
      </c>
      <c r="G79" s="33">
        <f>B79*C79/E79*F79</f>
        <v>41.11721249950619</v>
      </c>
      <c r="H79" s="30"/>
      <c r="I79" s="31"/>
    </row>
    <row r="80" spans="1:9" ht="12.75">
      <c r="A80" s="35" t="s">
        <v>25</v>
      </c>
      <c r="B80" s="36">
        <v>1</v>
      </c>
      <c r="C80" s="36">
        <v>11866</v>
      </c>
      <c r="D80" s="117">
        <f>148.9*0.85</f>
        <v>126.565</v>
      </c>
      <c r="E80" s="119">
        <f>D80*60</f>
        <v>7593.9</v>
      </c>
      <c r="F80" s="38">
        <v>20</v>
      </c>
      <c r="G80" s="36">
        <f>B80*C80/E80*F80</f>
        <v>31.25139914931722</v>
      </c>
      <c r="H80" s="30"/>
      <c r="I80" s="31"/>
    </row>
    <row r="81" spans="1:9" ht="12.75">
      <c r="A81" s="39" t="s">
        <v>26</v>
      </c>
      <c r="B81" s="40"/>
      <c r="C81" s="41"/>
      <c r="D81" s="41"/>
      <c r="E81" s="41"/>
      <c r="F81" s="41"/>
      <c r="G81" s="42">
        <f>ROUND((G79+G80),2)</f>
        <v>72.37</v>
      </c>
      <c r="H81" s="30"/>
      <c r="I81" s="31"/>
    </row>
    <row r="82" spans="1:9" ht="12.75">
      <c r="A82" s="369" t="s">
        <v>27</v>
      </c>
      <c r="B82" s="370"/>
      <c r="C82" s="370"/>
      <c r="D82" s="370"/>
      <c r="E82" s="370"/>
      <c r="F82" s="370"/>
      <c r="G82" s="101"/>
      <c r="H82" s="30"/>
      <c r="I82" s="44">
        <f>G81*G82</f>
        <v>0</v>
      </c>
    </row>
    <row r="83" spans="1:9" ht="12.75">
      <c r="A83" s="371" t="s">
        <v>28</v>
      </c>
      <c r="B83" s="372"/>
      <c r="C83" s="372"/>
      <c r="D83" s="372"/>
      <c r="E83" s="372"/>
      <c r="F83" s="45" t="s">
        <v>29</v>
      </c>
      <c r="G83" s="46">
        <v>1.33</v>
      </c>
      <c r="H83" s="40"/>
      <c r="I83" s="47">
        <f>G81*G83</f>
        <v>96.25210000000001</v>
      </c>
    </row>
    <row r="84" spans="1:9" ht="15">
      <c r="A84" s="48" t="s">
        <v>30</v>
      </c>
      <c r="B84" s="40"/>
      <c r="C84" s="40"/>
      <c r="D84" s="40"/>
      <c r="E84" s="40"/>
      <c r="F84" s="40"/>
      <c r="G84" s="49"/>
      <c r="H84" s="40"/>
      <c r="I84" s="21">
        <f>I82+I83</f>
        <v>96.25210000000001</v>
      </c>
    </row>
    <row r="85" spans="1:9" ht="15">
      <c r="A85" s="48" t="s">
        <v>31</v>
      </c>
      <c r="B85" s="50"/>
      <c r="C85" s="40"/>
      <c r="D85" s="40"/>
      <c r="E85" s="40"/>
      <c r="F85" s="40"/>
      <c r="G85" s="51">
        <v>30.2</v>
      </c>
      <c r="H85" s="40" t="s">
        <v>32</v>
      </c>
      <c r="I85" s="21">
        <f>ROUND((I84*G85/100),2)</f>
        <v>29.07</v>
      </c>
    </row>
    <row r="86" spans="1:9" ht="15">
      <c r="A86" s="48" t="s">
        <v>33</v>
      </c>
      <c r="B86" s="50"/>
      <c r="C86" s="40"/>
      <c r="D86" s="40"/>
      <c r="E86" s="40"/>
      <c r="F86" s="41" t="s">
        <v>34</v>
      </c>
      <c r="G86" s="40"/>
      <c r="H86" s="40"/>
      <c r="I86" s="21">
        <f>ROUND(F91,2)</f>
        <v>0</v>
      </c>
    </row>
    <row r="87" spans="1:9" ht="22.5">
      <c r="A87" s="52" t="s">
        <v>35</v>
      </c>
      <c r="B87" s="53" t="s">
        <v>36</v>
      </c>
      <c r="C87" s="54" t="s">
        <v>37</v>
      </c>
      <c r="D87" s="55" t="s">
        <v>38</v>
      </c>
      <c r="E87" s="55" t="s">
        <v>39</v>
      </c>
      <c r="F87" s="55" t="s">
        <v>40</v>
      </c>
      <c r="G87" s="30"/>
      <c r="H87" s="30"/>
      <c r="I87" s="31"/>
    </row>
    <row r="88" spans="1:9" ht="12.75">
      <c r="A88" s="32" t="s">
        <v>41</v>
      </c>
      <c r="B88" s="33"/>
      <c r="C88" s="33"/>
      <c r="D88" s="34"/>
      <c r="E88" s="56"/>
      <c r="F88" s="56">
        <f>E88*C88</f>
        <v>0</v>
      </c>
      <c r="G88" s="57"/>
      <c r="H88" s="30"/>
      <c r="I88" s="31"/>
    </row>
    <row r="89" spans="1:9" ht="12.75">
      <c r="A89" s="32" t="s">
        <v>43</v>
      </c>
      <c r="B89" s="33"/>
      <c r="C89" s="33"/>
      <c r="D89" s="34"/>
      <c r="E89" s="56"/>
      <c r="F89" s="56">
        <f>E89*C89</f>
        <v>0</v>
      </c>
      <c r="G89" s="57"/>
      <c r="H89" s="30"/>
      <c r="I89" s="31"/>
    </row>
    <row r="90" spans="1:9" ht="12.75">
      <c r="A90" s="32" t="s">
        <v>44</v>
      </c>
      <c r="B90" s="33"/>
      <c r="C90" s="33"/>
      <c r="D90" s="34"/>
      <c r="E90" s="56"/>
      <c r="F90" s="56">
        <f>E90*C90</f>
        <v>0</v>
      </c>
      <c r="G90" s="57"/>
      <c r="H90" s="30"/>
      <c r="I90" s="31"/>
    </row>
    <row r="91" spans="1:9" ht="12.75">
      <c r="A91" s="58" t="s">
        <v>46</v>
      </c>
      <c r="B91" s="36"/>
      <c r="C91" s="36"/>
      <c r="D91" s="37"/>
      <c r="E91" s="38"/>
      <c r="F91" s="59">
        <f>SUM(F88:F90)</f>
        <v>0</v>
      </c>
      <c r="G91" s="57"/>
      <c r="H91" s="30"/>
      <c r="I91" s="31"/>
    </row>
    <row r="92" spans="1:9" ht="15">
      <c r="A92" s="48" t="s">
        <v>47</v>
      </c>
      <c r="B92" s="40"/>
      <c r="C92" s="40"/>
      <c r="D92" s="40"/>
      <c r="E92" s="40"/>
      <c r="F92" s="40"/>
      <c r="G92" s="40"/>
      <c r="H92" s="40"/>
      <c r="I92" s="21">
        <f>ROUND(F98,2)</f>
        <v>20.41</v>
      </c>
    </row>
    <row r="93" spans="1:9" ht="33.75">
      <c r="A93" s="60" t="s">
        <v>35</v>
      </c>
      <c r="B93" s="61" t="s">
        <v>48</v>
      </c>
      <c r="C93" s="62" t="s">
        <v>49</v>
      </c>
      <c r="D93" s="61" t="s">
        <v>50</v>
      </c>
      <c r="E93" s="63"/>
      <c r="F93" s="63"/>
      <c r="G93" s="63"/>
      <c r="H93" s="30"/>
      <c r="I93" s="31"/>
    </row>
    <row r="94" spans="1:9" ht="12.75">
      <c r="A94" s="64" t="s">
        <v>179</v>
      </c>
      <c r="B94" s="65">
        <v>916000</v>
      </c>
      <c r="C94" s="26">
        <v>10.15</v>
      </c>
      <c r="D94" s="66">
        <f>B94*C94/100</f>
        <v>92974</v>
      </c>
      <c r="E94" s="63"/>
      <c r="F94" s="63"/>
      <c r="G94" s="63"/>
      <c r="H94" s="30"/>
      <c r="I94" s="31"/>
    </row>
    <row r="95" spans="1:9" ht="12.75">
      <c r="A95" s="67" t="s">
        <v>52</v>
      </c>
      <c r="B95" s="68"/>
      <c r="C95" s="26"/>
      <c r="D95" s="66">
        <f>B95*C95/100</f>
        <v>0</v>
      </c>
      <c r="E95" s="63"/>
      <c r="F95" s="63"/>
      <c r="G95" s="63"/>
      <c r="H95" s="30"/>
      <c r="I95" s="31"/>
    </row>
    <row r="96" spans="1:9" ht="12.75">
      <c r="A96" s="69" t="s">
        <v>53</v>
      </c>
      <c r="B96" s="69"/>
      <c r="C96" s="69"/>
      <c r="D96" s="66">
        <f>SUM(D94:D95)</f>
        <v>92974</v>
      </c>
      <c r="E96" s="63"/>
      <c r="F96" s="63"/>
      <c r="G96" s="63"/>
      <c r="H96" s="30"/>
      <c r="I96" s="31"/>
    </row>
    <row r="97" spans="1:9" ht="45">
      <c r="A97" s="70" t="s">
        <v>54</v>
      </c>
      <c r="B97" s="71"/>
      <c r="C97" s="28" t="s">
        <v>55</v>
      </c>
      <c r="D97" s="71"/>
      <c r="E97" s="72" t="s">
        <v>56</v>
      </c>
      <c r="F97" s="373" t="s">
        <v>57</v>
      </c>
      <c r="G97" s="374"/>
      <c r="H97" s="30"/>
      <c r="I97" s="31"/>
    </row>
    <row r="98" spans="1:9" ht="12.75">
      <c r="A98" s="66">
        <f>D96</f>
        <v>92974</v>
      </c>
      <c r="B98" s="73"/>
      <c r="C98" s="120">
        <f>D79*60*12</f>
        <v>91126.79999999999</v>
      </c>
      <c r="D98" s="73"/>
      <c r="E98" s="73">
        <f>F80</f>
        <v>20</v>
      </c>
      <c r="F98" s="375">
        <f>(A98/C98*E98)</f>
        <v>20.405413116668207</v>
      </c>
      <c r="G98" s="376"/>
      <c r="H98" s="30"/>
      <c r="I98" s="31"/>
    </row>
    <row r="99" spans="1:9" ht="15">
      <c r="A99" s="74" t="s">
        <v>58</v>
      </c>
      <c r="B99" s="75"/>
      <c r="C99" s="30"/>
      <c r="D99" s="76"/>
      <c r="E99" s="77"/>
      <c r="F99" s="30"/>
      <c r="G99" s="30"/>
      <c r="H99" s="30"/>
      <c r="I99" s="78">
        <v>276.68</v>
      </c>
    </row>
    <row r="100" spans="1:9" ht="15">
      <c r="A100" s="48" t="s">
        <v>59</v>
      </c>
      <c r="B100" s="50"/>
      <c r="C100" s="40"/>
      <c r="D100" s="41"/>
      <c r="E100" s="79"/>
      <c r="F100" s="40"/>
      <c r="G100" s="40"/>
      <c r="H100" s="40"/>
      <c r="I100" s="21">
        <f>ROUND(G81*G101,2)</f>
        <v>75.99</v>
      </c>
    </row>
    <row r="101" spans="1:9" ht="15">
      <c r="A101" s="377" t="s">
        <v>60</v>
      </c>
      <c r="B101" s="378"/>
      <c r="C101" s="378"/>
      <c r="D101" s="378"/>
      <c r="E101" s="378"/>
      <c r="F101" s="81" t="s">
        <v>61</v>
      </c>
      <c r="G101" s="82">
        <v>1.05</v>
      </c>
      <c r="H101" s="30"/>
      <c r="I101" s="83"/>
    </row>
    <row r="102" spans="1:9" ht="15">
      <c r="A102" s="48" t="s">
        <v>62</v>
      </c>
      <c r="B102" s="50"/>
      <c r="C102" s="40"/>
      <c r="D102" s="40"/>
      <c r="E102" s="40"/>
      <c r="F102" s="40"/>
      <c r="G102" s="51">
        <v>30.2</v>
      </c>
      <c r="H102" s="40" t="s">
        <v>32</v>
      </c>
      <c r="I102" s="21">
        <f>ROUND(I100*G102%,2)</f>
        <v>22.95</v>
      </c>
    </row>
    <row r="103" spans="1:9" ht="15">
      <c r="A103" s="84" t="s">
        <v>63</v>
      </c>
      <c r="B103" s="85"/>
      <c r="C103" s="85"/>
      <c r="D103" s="86"/>
      <c r="E103" s="87"/>
      <c r="F103" s="85"/>
      <c r="G103" s="85"/>
      <c r="H103" s="85"/>
      <c r="I103" s="88">
        <f>G104*G81</f>
        <v>138.9504</v>
      </c>
    </row>
    <row r="104" spans="1:9" ht="15">
      <c r="A104" s="379" t="s">
        <v>64</v>
      </c>
      <c r="B104" s="380"/>
      <c r="C104" s="380"/>
      <c r="D104" s="380"/>
      <c r="E104" s="89"/>
      <c r="F104" s="90" t="s">
        <v>65</v>
      </c>
      <c r="G104" s="91">
        <v>1.92</v>
      </c>
      <c r="H104" s="92"/>
      <c r="I104" s="93"/>
    </row>
    <row r="105" spans="1:9" ht="15">
      <c r="A105" s="18" t="s">
        <v>66</v>
      </c>
      <c r="B105" s="94"/>
      <c r="C105" s="40"/>
      <c r="D105" s="40"/>
      <c r="E105" s="40"/>
      <c r="F105" s="40"/>
      <c r="G105" s="40"/>
      <c r="H105" s="40"/>
      <c r="I105" s="21">
        <f>I99+I76</f>
        <v>422.4121</v>
      </c>
    </row>
    <row r="106" spans="1:9" ht="15">
      <c r="A106" s="18" t="s">
        <v>72</v>
      </c>
      <c r="B106" s="94"/>
      <c r="C106" s="40"/>
      <c r="D106" s="40"/>
      <c r="E106" s="40"/>
      <c r="F106" s="40"/>
      <c r="G106" s="95">
        <f>I107/I105-1</f>
        <v>0.006126481698796038</v>
      </c>
      <c r="H106" s="40"/>
      <c r="I106" s="21">
        <f>I107-I105</f>
        <v>2.5878999999999905</v>
      </c>
    </row>
    <row r="107" spans="1:9" ht="15.75">
      <c r="A107" s="96" t="s">
        <v>67</v>
      </c>
      <c r="B107" s="97"/>
      <c r="C107" s="98"/>
      <c r="D107" s="98"/>
      <c r="E107" s="98"/>
      <c r="F107" s="98"/>
      <c r="G107" s="98"/>
      <c r="H107" s="98"/>
      <c r="I107" s="99">
        <v>425</v>
      </c>
    </row>
    <row r="109" spans="1:7" ht="15.75">
      <c r="A109" s="9" t="s">
        <v>68</v>
      </c>
      <c r="G109" s="92" t="s">
        <v>462</v>
      </c>
    </row>
    <row r="110" ht="12.75">
      <c r="A110" s="1" t="s">
        <v>461</v>
      </c>
    </row>
    <row r="134" spans="1:9" ht="15.75">
      <c r="A134" s="100"/>
      <c r="F134" s="2" t="s">
        <v>3</v>
      </c>
      <c r="I134" s="3"/>
    </row>
    <row r="135" spans="6:9" ht="15.75">
      <c r="F135" s="4" t="s">
        <v>73</v>
      </c>
      <c r="H135" s="3" t="s">
        <v>716</v>
      </c>
      <c r="I135"/>
    </row>
    <row r="136" spans="6:9" ht="15.75">
      <c r="F136" s="4">
        <v>21</v>
      </c>
      <c r="G136" s="1" t="s">
        <v>692</v>
      </c>
      <c r="I136" s="3" t="s">
        <v>717</v>
      </c>
    </row>
    <row r="137" spans="1:9" ht="14.25">
      <c r="A137" s="5" t="s">
        <v>460</v>
      </c>
      <c r="B137" s="5"/>
      <c r="C137" s="5"/>
      <c r="D137" s="5"/>
      <c r="E137" s="5"/>
      <c r="F137" s="5"/>
      <c r="G137" s="5"/>
      <c r="H137" s="5"/>
      <c r="I137" s="6"/>
    </row>
    <row r="138" spans="2:9" ht="15.75">
      <c r="B138" s="7"/>
      <c r="C138" s="7"/>
      <c r="D138" s="7" t="s">
        <v>9</v>
      </c>
      <c r="E138" s="7"/>
      <c r="F138" s="7"/>
      <c r="G138" s="7"/>
      <c r="H138" s="7"/>
      <c r="I138" s="8"/>
    </row>
    <row r="139" spans="1:9" ht="18.75">
      <c r="A139" s="9" t="s">
        <v>10</v>
      </c>
      <c r="B139" s="10"/>
      <c r="C139" s="10"/>
      <c r="D139" s="11" t="s">
        <v>182</v>
      </c>
      <c r="E139" s="12"/>
      <c r="F139" s="12"/>
      <c r="G139" s="12"/>
      <c r="H139" s="12"/>
      <c r="I139" s="3"/>
    </row>
    <row r="140" spans="1:9" ht="15.75">
      <c r="A140" s="13" t="s">
        <v>12</v>
      </c>
      <c r="B140" s="10"/>
      <c r="C140" s="10"/>
      <c r="D140" s="14" t="s">
        <v>183</v>
      </c>
      <c r="E140" s="14"/>
      <c r="F140" s="13"/>
      <c r="G140" s="15"/>
      <c r="H140" s="16"/>
      <c r="I140" s="17"/>
    </row>
    <row r="142" spans="1:9" ht="18.75">
      <c r="A142" s="4"/>
      <c r="B142" s="11"/>
      <c r="C142" s="12"/>
      <c r="D142" s="12"/>
      <c r="E142" s="12"/>
      <c r="F142" s="12"/>
      <c r="G142" s="12"/>
      <c r="H142" s="12"/>
      <c r="I142" s="17" t="s">
        <v>14</v>
      </c>
    </row>
    <row r="143" spans="1:9" ht="18.75">
      <c r="A143" s="18" t="s">
        <v>15</v>
      </c>
      <c r="B143" s="19"/>
      <c r="C143" s="20"/>
      <c r="D143" s="20"/>
      <c r="E143" s="20"/>
      <c r="F143" s="20"/>
      <c r="G143" s="20"/>
      <c r="H143" s="20"/>
      <c r="I143" s="21">
        <f>I151+I152+I153+I159</f>
        <v>109.2924</v>
      </c>
    </row>
    <row r="144" spans="1:9" ht="15.75">
      <c r="A144" s="22" t="s">
        <v>16</v>
      </c>
      <c r="B144" s="23"/>
      <c r="C144" s="23"/>
      <c r="D144" s="23"/>
      <c r="E144" s="23"/>
      <c r="F144" s="23"/>
      <c r="G144" s="23"/>
      <c r="H144" s="23"/>
      <c r="I144" s="24"/>
    </row>
    <row r="145" spans="1:9" ht="33.75">
      <c r="A145" s="25" t="s">
        <v>17</v>
      </c>
      <c r="B145" s="26" t="s">
        <v>18</v>
      </c>
      <c r="C145" s="27" t="s">
        <v>19</v>
      </c>
      <c r="D145" s="28" t="s">
        <v>20</v>
      </c>
      <c r="E145" s="28" t="s">
        <v>21</v>
      </c>
      <c r="F145" s="28" t="s">
        <v>22</v>
      </c>
      <c r="G145" s="29" t="s">
        <v>23</v>
      </c>
      <c r="H145" s="30"/>
      <c r="I145" s="31"/>
    </row>
    <row r="146" spans="1:9" ht="12.75">
      <c r="A146" s="32" t="s">
        <v>24</v>
      </c>
      <c r="B146" s="33">
        <v>1</v>
      </c>
      <c r="C146" s="33">
        <v>15612</v>
      </c>
      <c r="D146" s="117">
        <f>148.9*0.85</f>
        <v>126.565</v>
      </c>
      <c r="E146" s="118">
        <f>D146*60</f>
        <v>7593.9</v>
      </c>
      <c r="F146" s="29">
        <v>15</v>
      </c>
      <c r="G146" s="33">
        <f>B146*C146/E146*F146</f>
        <v>30.83790937462964</v>
      </c>
      <c r="H146" s="30"/>
      <c r="I146" s="31"/>
    </row>
    <row r="147" spans="1:9" ht="12.75">
      <c r="A147" s="35" t="s">
        <v>25</v>
      </c>
      <c r="B147" s="36">
        <v>1</v>
      </c>
      <c r="C147" s="36">
        <v>11866</v>
      </c>
      <c r="D147" s="117">
        <f>148.9*0.85</f>
        <v>126.565</v>
      </c>
      <c r="E147" s="119">
        <f>D147*60</f>
        <v>7593.9</v>
      </c>
      <c r="F147" s="38">
        <v>15</v>
      </c>
      <c r="G147" s="36">
        <f>B147*C147/E147*F147</f>
        <v>23.438549361987913</v>
      </c>
      <c r="H147" s="30"/>
      <c r="I147" s="31"/>
    </row>
    <row r="148" spans="1:9" ht="12.75">
      <c r="A148" s="39" t="s">
        <v>26</v>
      </c>
      <c r="B148" s="40"/>
      <c r="C148" s="41"/>
      <c r="D148" s="41"/>
      <c r="E148" s="41"/>
      <c r="F148" s="41"/>
      <c r="G148" s="42">
        <f>ROUND((G146+G147),2)</f>
        <v>54.28</v>
      </c>
      <c r="H148" s="30"/>
      <c r="I148" s="31"/>
    </row>
    <row r="149" spans="1:9" ht="12.75">
      <c r="A149" s="369" t="s">
        <v>27</v>
      </c>
      <c r="B149" s="370"/>
      <c r="C149" s="370"/>
      <c r="D149" s="370"/>
      <c r="E149" s="370"/>
      <c r="F149" s="370"/>
      <c r="G149" s="101"/>
      <c r="H149" s="30"/>
      <c r="I149" s="44">
        <f>G148*G149</f>
        <v>0</v>
      </c>
    </row>
    <row r="150" spans="1:9" ht="12.75">
      <c r="A150" s="371" t="s">
        <v>28</v>
      </c>
      <c r="B150" s="372"/>
      <c r="C150" s="372"/>
      <c r="D150" s="372"/>
      <c r="E150" s="372"/>
      <c r="F150" s="45" t="s">
        <v>29</v>
      </c>
      <c r="G150" s="46">
        <v>1.33</v>
      </c>
      <c r="H150" s="40"/>
      <c r="I150" s="47">
        <f>G148*G150</f>
        <v>72.1924</v>
      </c>
    </row>
    <row r="151" spans="1:9" ht="15">
      <c r="A151" s="48" t="s">
        <v>30</v>
      </c>
      <c r="B151" s="40"/>
      <c r="C151" s="40"/>
      <c r="D151" s="40"/>
      <c r="E151" s="40"/>
      <c r="F151" s="40"/>
      <c r="G151" s="49"/>
      <c r="H151" s="40"/>
      <c r="I151" s="21">
        <f>I149+I150</f>
        <v>72.1924</v>
      </c>
    </row>
    <row r="152" spans="1:9" ht="15">
      <c r="A152" s="48" t="s">
        <v>31</v>
      </c>
      <c r="B152" s="50"/>
      <c r="C152" s="40"/>
      <c r="D152" s="40"/>
      <c r="E152" s="40"/>
      <c r="F152" s="40"/>
      <c r="G152" s="51">
        <v>30.2</v>
      </c>
      <c r="H152" s="40" t="s">
        <v>32</v>
      </c>
      <c r="I152" s="21">
        <f>ROUND((I151*G152/100),2)</f>
        <v>21.8</v>
      </c>
    </row>
    <row r="153" spans="1:9" ht="15">
      <c r="A153" s="48" t="s">
        <v>33</v>
      </c>
      <c r="B153" s="50"/>
      <c r="C153" s="40"/>
      <c r="D153" s="40"/>
      <c r="E153" s="40"/>
      <c r="F153" s="41" t="s">
        <v>34</v>
      </c>
      <c r="G153" s="40"/>
      <c r="H153" s="40"/>
      <c r="I153" s="21">
        <f>ROUND(F158,2)</f>
        <v>0</v>
      </c>
    </row>
    <row r="154" spans="1:9" ht="22.5">
      <c r="A154" s="52" t="s">
        <v>35</v>
      </c>
      <c r="B154" s="53" t="s">
        <v>36</v>
      </c>
      <c r="C154" s="54" t="s">
        <v>37</v>
      </c>
      <c r="D154" s="55" t="s">
        <v>38</v>
      </c>
      <c r="E154" s="55" t="s">
        <v>39</v>
      </c>
      <c r="F154" s="55" t="s">
        <v>40</v>
      </c>
      <c r="G154" s="30"/>
      <c r="H154" s="30"/>
      <c r="I154" s="31"/>
    </row>
    <row r="155" spans="1:9" ht="12.75">
      <c r="A155" s="32" t="s">
        <v>41</v>
      </c>
      <c r="B155" s="33"/>
      <c r="C155" s="33"/>
      <c r="D155" s="34"/>
      <c r="E155" s="56"/>
      <c r="F155" s="56">
        <f>E155*C155</f>
        <v>0</v>
      </c>
      <c r="G155" s="57"/>
      <c r="H155" s="30"/>
      <c r="I155" s="31"/>
    </row>
    <row r="156" spans="1:9" ht="12.75">
      <c r="A156" s="32" t="s">
        <v>43</v>
      </c>
      <c r="B156" s="33"/>
      <c r="C156" s="33"/>
      <c r="D156" s="34"/>
      <c r="E156" s="56"/>
      <c r="F156" s="56">
        <f>E156*C156</f>
        <v>0</v>
      </c>
      <c r="G156" s="57"/>
      <c r="H156" s="30"/>
      <c r="I156" s="31"/>
    </row>
    <row r="157" spans="1:9" ht="12.75">
      <c r="A157" s="32" t="s">
        <v>44</v>
      </c>
      <c r="B157" s="33"/>
      <c r="C157" s="33"/>
      <c r="D157" s="34"/>
      <c r="E157" s="56"/>
      <c r="F157" s="56">
        <f>E157*C157</f>
        <v>0</v>
      </c>
      <c r="G157" s="57"/>
      <c r="H157" s="30"/>
      <c r="I157" s="31"/>
    </row>
    <row r="158" spans="1:9" ht="12.75">
      <c r="A158" s="58" t="s">
        <v>46</v>
      </c>
      <c r="B158" s="36"/>
      <c r="C158" s="36"/>
      <c r="D158" s="37"/>
      <c r="E158" s="38"/>
      <c r="F158" s="59">
        <f>SUM(F155:F157)</f>
        <v>0</v>
      </c>
      <c r="G158" s="57"/>
      <c r="H158" s="30"/>
      <c r="I158" s="31"/>
    </row>
    <row r="159" spans="1:9" ht="15">
      <c r="A159" s="48" t="s">
        <v>47</v>
      </c>
      <c r="B159" s="40"/>
      <c r="C159" s="40"/>
      <c r="D159" s="40"/>
      <c r="E159" s="40"/>
      <c r="F159" s="40"/>
      <c r="G159" s="40"/>
      <c r="H159" s="40"/>
      <c r="I159" s="21">
        <f>ROUND(F165,2)</f>
        <v>15.3</v>
      </c>
    </row>
    <row r="160" spans="1:9" ht="33.75">
      <c r="A160" s="60" t="s">
        <v>35</v>
      </c>
      <c r="B160" s="61" t="s">
        <v>48</v>
      </c>
      <c r="C160" s="62" t="s">
        <v>49</v>
      </c>
      <c r="D160" s="61" t="s">
        <v>50</v>
      </c>
      <c r="E160" s="63"/>
      <c r="F160" s="63"/>
      <c r="G160" s="63"/>
      <c r="H160" s="30"/>
      <c r="I160" s="31"/>
    </row>
    <row r="161" spans="1:9" ht="12.75">
      <c r="A161" s="64" t="s">
        <v>179</v>
      </c>
      <c r="B161" s="65">
        <v>916000</v>
      </c>
      <c r="C161" s="26">
        <v>10.15</v>
      </c>
      <c r="D161" s="66">
        <f>B161*C161/100</f>
        <v>92974</v>
      </c>
      <c r="E161" s="63"/>
      <c r="F161" s="63"/>
      <c r="G161" s="63"/>
      <c r="H161" s="30"/>
      <c r="I161" s="31"/>
    </row>
    <row r="162" spans="1:9" ht="12.75">
      <c r="A162" s="67" t="s">
        <v>52</v>
      </c>
      <c r="B162" s="68"/>
      <c r="C162" s="26"/>
      <c r="D162" s="66">
        <f>B162*C162/100</f>
        <v>0</v>
      </c>
      <c r="E162" s="63"/>
      <c r="F162" s="63"/>
      <c r="G162" s="63"/>
      <c r="H162" s="30"/>
      <c r="I162" s="31"/>
    </row>
    <row r="163" spans="1:9" ht="12.75">
      <c r="A163" s="69" t="s">
        <v>53</v>
      </c>
      <c r="B163" s="69"/>
      <c r="C163" s="69"/>
      <c r="D163" s="66">
        <f>SUM(D161:D162)</f>
        <v>92974</v>
      </c>
      <c r="E163" s="63"/>
      <c r="F163" s="63"/>
      <c r="G163" s="63"/>
      <c r="H163" s="30"/>
      <c r="I163" s="31"/>
    </row>
    <row r="164" spans="1:9" ht="45">
      <c r="A164" s="70" t="s">
        <v>54</v>
      </c>
      <c r="B164" s="71"/>
      <c r="C164" s="28" t="s">
        <v>55</v>
      </c>
      <c r="D164" s="71"/>
      <c r="E164" s="72" t="s">
        <v>56</v>
      </c>
      <c r="F164" s="373" t="s">
        <v>57</v>
      </c>
      <c r="G164" s="374"/>
      <c r="H164" s="30"/>
      <c r="I164" s="31"/>
    </row>
    <row r="165" spans="1:9" ht="12.75">
      <c r="A165" s="66">
        <f>D163</f>
        <v>92974</v>
      </c>
      <c r="B165" s="73"/>
      <c r="C165" s="120">
        <f>D146*60*12</f>
        <v>91126.79999999999</v>
      </c>
      <c r="D165" s="73"/>
      <c r="E165" s="73">
        <f>F147</f>
        <v>15</v>
      </c>
      <c r="F165" s="375">
        <f>(A165/C165*E165)</f>
        <v>15.304059837501153</v>
      </c>
      <c r="G165" s="376"/>
      <c r="H165" s="30"/>
      <c r="I165" s="31"/>
    </row>
    <row r="166" spans="1:9" ht="15">
      <c r="A166" s="74" t="s">
        <v>58</v>
      </c>
      <c r="B166" s="75"/>
      <c r="C166" s="30"/>
      <c r="D166" s="76"/>
      <c r="E166" s="77"/>
      <c r="F166" s="30"/>
      <c r="G166" s="30"/>
      <c r="H166" s="30"/>
      <c r="I166" s="78">
        <v>195.71</v>
      </c>
    </row>
    <row r="167" spans="1:9" ht="15">
      <c r="A167" s="48" t="s">
        <v>59</v>
      </c>
      <c r="B167" s="50"/>
      <c r="C167" s="40"/>
      <c r="D167" s="41"/>
      <c r="E167" s="79"/>
      <c r="F167" s="40"/>
      <c r="G167" s="40"/>
      <c r="H167" s="40"/>
      <c r="I167" s="21">
        <f>ROUND(G148*G168,2)</f>
        <v>56.99</v>
      </c>
    </row>
    <row r="168" spans="1:9" ht="15">
      <c r="A168" s="377" t="s">
        <v>60</v>
      </c>
      <c r="B168" s="378"/>
      <c r="C168" s="378"/>
      <c r="D168" s="378"/>
      <c r="E168" s="378"/>
      <c r="F168" s="81" t="s">
        <v>61</v>
      </c>
      <c r="G168" s="82">
        <v>1.05</v>
      </c>
      <c r="H168" s="30"/>
      <c r="I168" s="83"/>
    </row>
    <row r="169" spans="1:9" ht="15">
      <c r="A169" s="48" t="s">
        <v>62</v>
      </c>
      <c r="B169" s="50"/>
      <c r="C169" s="40"/>
      <c r="D169" s="40"/>
      <c r="E169" s="40"/>
      <c r="F169" s="40"/>
      <c r="G169" s="51">
        <v>30.2</v>
      </c>
      <c r="H169" s="40" t="s">
        <v>32</v>
      </c>
      <c r="I169" s="21">
        <f>ROUND(I167*G169%,2)</f>
        <v>17.21</v>
      </c>
    </row>
    <row r="170" spans="1:9" ht="15">
      <c r="A170" s="84" t="s">
        <v>63</v>
      </c>
      <c r="B170" s="85"/>
      <c r="C170" s="85"/>
      <c r="D170" s="86"/>
      <c r="E170" s="87"/>
      <c r="F170" s="85"/>
      <c r="G170" s="85"/>
      <c r="H170" s="85"/>
      <c r="I170" s="88">
        <f>G171*G148</f>
        <v>104.2176</v>
      </c>
    </row>
    <row r="171" spans="1:9" ht="15">
      <c r="A171" s="379" t="s">
        <v>64</v>
      </c>
      <c r="B171" s="380"/>
      <c r="C171" s="380"/>
      <c r="D171" s="380"/>
      <c r="E171" s="89"/>
      <c r="F171" s="90" t="s">
        <v>65</v>
      </c>
      <c r="G171" s="91">
        <v>1.92</v>
      </c>
      <c r="H171" s="92"/>
      <c r="I171" s="93"/>
    </row>
    <row r="172" spans="1:9" ht="15">
      <c r="A172" s="18" t="s">
        <v>66</v>
      </c>
      <c r="B172" s="94"/>
      <c r="C172" s="40"/>
      <c r="D172" s="40"/>
      <c r="E172" s="40"/>
      <c r="F172" s="40"/>
      <c r="G172" s="40"/>
      <c r="H172" s="40"/>
      <c r="I172" s="21">
        <f>I166+I143</f>
        <v>305.0024</v>
      </c>
    </row>
    <row r="173" spans="1:9" ht="15">
      <c r="A173" s="18" t="s">
        <v>72</v>
      </c>
      <c r="B173" s="94"/>
      <c r="C173" s="40"/>
      <c r="D173" s="40"/>
      <c r="E173" s="40"/>
      <c r="F173" s="40"/>
      <c r="G173" s="95">
        <f>I174/I172-1</f>
        <v>-7.868790540710435E-06</v>
      </c>
      <c r="H173" s="40"/>
      <c r="I173" s="21">
        <f>I174-I172</f>
        <v>-0.0024000000000228283</v>
      </c>
    </row>
    <row r="174" spans="1:9" ht="15.75">
      <c r="A174" s="96" t="s">
        <v>67</v>
      </c>
      <c r="B174" s="97"/>
      <c r="C174" s="98"/>
      <c r="D174" s="98"/>
      <c r="E174" s="98"/>
      <c r="F174" s="98"/>
      <c r="G174" s="98"/>
      <c r="H174" s="98"/>
      <c r="I174" s="99">
        <v>305</v>
      </c>
    </row>
    <row r="176" spans="1:7" ht="15.75">
      <c r="A176" s="9" t="s">
        <v>68</v>
      </c>
      <c r="G176" s="92" t="s">
        <v>462</v>
      </c>
    </row>
    <row r="177" ht="12.75">
      <c r="A177" s="1" t="s">
        <v>461</v>
      </c>
    </row>
    <row r="201" spans="1:9" ht="15.75">
      <c r="A201" s="100"/>
      <c r="F201" s="2" t="s">
        <v>3</v>
      </c>
      <c r="I201" s="3"/>
    </row>
    <row r="202" spans="6:9" ht="15.75">
      <c r="F202" s="4" t="s">
        <v>73</v>
      </c>
      <c r="H202" s="3" t="s">
        <v>716</v>
      </c>
      <c r="I202"/>
    </row>
    <row r="203" spans="6:9" ht="15.75">
      <c r="F203" s="4">
        <v>21</v>
      </c>
      <c r="G203" s="1" t="s">
        <v>758</v>
      </c>
      <c r="I203" s="3" t="s">
        <v>717</v>
      </c>
    </row>
    <row r="204" spans="1:9" ht="14.25">
      <c r="A204" s="5" t="s">
        <v>460</v>
      </c>
      <c r="B204" s="5"/>
      <c r="C204" s="5"/>
      <c r="D204" s="5"/>
      <c r="E204" s="5"/>
      <c r="F204" s="5"/>
      <c r="G204" s="5"/>
      <c r="H204" s="5"/>
      <c r="I204" s="6"/>
    </row>
    <row r="205" spans="2:9" ht="15.75">
      <c r="B205" s="7"/>
      <c r="C205" s="7"/>
      <c r="D205" s="7" t="s">
        <v>9</v>
      </c>
      <c r="E205" s="7"/>
      <c r="F205" s="7"/>
      <c r="G205" s="7"/>
      <c r="H205" s="7"/>
      <c r="I205" s="8"/>
    </row>
    <row r="206" spans="1:9" ht="18.75">
      <c r="A206" s="9" t="s">
        <v>10</v>
      </c>
      <c r="B206" s="10"/>
      <c r="C206" s="10"/>
      <c r="D206" s="11" t="s">
        <v>184</v>
      </c>
      <c r="E206" s="12"/>
      <c r="F206" s="12"/>
      <c r="G206" s="12"/>
      <c r="H206" s="12"/>
      <c r="I206" s="3"/>
    </row>
    <row r="207" spans="1:9" ht="15.75">
      <c r="A207" s="13" t="s">
        <v>12</v>
      </c>
      <c r="B207" s="10"/>
      <c r="C207" s="10"/>
      <c r="D207" s="14" t="s">
        <v>185</v>
      </c>
      <c r="E207" s="14"/>
      <c r="F207" s="13"/>
      <c r="G207" s="15"/>
      <c r="H207" s="16"/>
      <c r="I207" s="17"/>
    </row>
    <row r="209" spans="1:9" ht="18.75">
      <c r="A209" s="4"/>
      <c r="B209" s="11"/>
      <c r="C209" s="12"/>
      <c r="D209" s="12"/>
      <c r="E209" s="12"/>
      <c r="F209" s="12"/>
      <c r="G209" s="12"/>
      <c r="H209" s="12"/>
      <c r="I209" s="17" t="s">
        <v>14</v>
      </c>
    </row>
    <row r="210" spans="1:9" ht="18.75">
      <c r="A210" s="18" t="s">
        <v>15</v>
      </c>
      <c r="B210" s="19"/>
      <c r="C210" s="20"/>
      <c r="D210" s="20"/>
      <c r="E210" s="20"/>
      <c r="F210" s="20"/>
      <c r="G210" s="20"/>
      <c r="H210" s="20"/>
      <c r="I210" s="21">
        <f>I218+I219+I220+I226</f>
        <v>145.7321</v>
      </c>
    </row>
    <row r="211" spans="1:9" ht="15.75">
      <c r="A211" s="22" t="s">
        <v>16</v>
      </c>
      <c r="B211" s="23"/>
      <c r="C211" s="23"/>
      <c r="D211" s="23"/>
      <c r="E211" s="23"/>
      <c r="F211" s="23"/>
      <c r="G211" s="23"/>
      <c r="H211" s="23"/>
      <c r="I211" s="24"/>
    </row>
    <row r="212" spans="1:9" ht="33.75">
      <c r="A212" s="25" t="s">
        <v>17</v>
      </c>
      <c r="B212" s="26" t="s">
        <v>18</v>
      </c>
      <c r="C212" s="27" t="s">
        <v>19</v>
      </c>
      <c r="D212" s="28" t="s">
        <v>20</v>
      </c>
      <c r="E212" s="28" t="s">
        <v>21</v>
      </c>
      <c r="F212" s="28" t="s">
        <v>22</v>
      </c>
      <c r="G212" s="29" t="s">
        <v>23</v>
      </c>
      <c r="H212" s="30"/>
      <c r="I212" s="31"/>
    </row>
    <row r="213" spans="1:9" ht="12.75">
      <c r="A213" s="32" t="s">
        <v>24</v>
      </c>
      <c r="B213" s="33">
        <v>1</v>
      </c>
      <c r="C213" s="33">
        <v>15612</v>
      </c>
      <c r="D213" s="117">
        <f>148.9*0.85</f>
        <v>126.565</v>
      </c>
      <c r="E213" s="118">
        <f>D213*60</f>
        <v>7593.9</v>
      </c>
      <c r="F213" s="29">
        <v>20</v>
      </c>
      <c r="G213" s="33">
        <f>B213*C213/E213*F213</f>
        <v>41.11721249950619</v>
      </c>
      <c r="H213" s="30"/>
      <c r="I213" s="31"/>
    </row>
    <row r="214" spans="1:9" ht="12.75">
      <c r="A214" s="35" t="s">
        <v>25</v>
      </c>
      <c r="B214" s="36">
        <v>1</v>
      </c>
      <c r="C214" s="36">
        <v>11866</v>
      </c>
      <c r="D214" s="117">
        <f>148.9*0.85</f>
        <v>126.565</v>
      </c>
      <c r="E214" s="119">
        <f>D214*60</f>
        <v>7593.9</v>
      </c>
      <c r="F214" s="38">
        <v>20</v>
      </c>
      <c r="G214" s="36">
        <f>B214*C214/E214*F214</f>
        <v>31.25139914931722</v>
      </c>
      <c r="H214" s="30"/>
      <c r="I214" s="31"/>
    </row>
    <row r="215" spans="1:9" ht="12.75">
      <c r="A215" s="39" t="s">
        <v>26</v>
      </c>
      <c r="B215" s="40"/>
      <c r="C215" s="41"/>
      <c r="D215" s="41"/>
      <c r="E215" s="41"/>
      <c r="F215" s="41"/>
      <c r="G215" s="42">
        <f>ROUND((G213+G214),2)</f>
        <v>72.37</v>
      </c>
      <c r="H215" s="30"/>
      <c r="I215" s="31"/>
    </row>
    <row r="216" spans="1:9" ht="12.75">
      <c r="A216" s="369" t="s">
        <v>27</v>
      </c>
      <c r="B216" s="370"/>
      <c r="C216" s="370"/>
      <c r="D216" s="370"/>
      <c r="E216" s="370"/>
      <c r="F216" s="370"/>
      <c r="G216" s="101"/>
      <c r="H216" s="30"/>
      <c r="I216" s="44">
        <f>G215*G216</f>
        <v>0</v>
      </c>
    </row>
    <row r="217" spans="1:9" ht="12.75">
      <c r="A217" s="371" t="s">
        <v>28</v>
      </c>
      <c r="B217" s="372"/>
      <c r="C217" s="372"/>
      <c r="D217" s="372"/>
      <c r="E217" s="372"/>
      <c r="F217" s="45" t="s">
        <v>29</v>
      </c>
      <c r="G217" s="46">
        <v>1.33</v>
      </c>
      <c r="H217" s="40"/>
      <c r="I217" s="47">
        <f>G215*G217</f>
        <v>96.25210000000001</v>
      </c>
    </row>
    <row r="218" spans="1:9" ht="15">
      <c r="A218" s="48" t="s">
        <v>30</v>
      </c>
      <c r="B218" s="40"/>
      <c r="C218" s="40"/>
      <c r="D218" s="40"/>
      <c r="E218" s="40"/>
      <c r="F218" s="40"/>
      <c r="G218" s="49"/>
      <c r="H218" s="40"/>
      <c r="I218" s="21">
        <f>I216+I217</f>
        <v>96.25210000000001</v>
      </c>
    </row>
    <row r="219" spans="1:9" ht="15">
      <c r="A219" s="48" t="s">
        <v>31</v>
      </c>
      <c r="B219" s="50"/>
      <c r="C219" s="40"/>
      <c r="D219" s="40"/>
      <c r="E219" s="40"/>
      <c r="F219" s="40"/>
      <c r="G219" s="51">
        <v>30.2</v>
      </c>
      <c r="H219" s="40" t="s">
        <v>32</v>
      </c>
      <c r="I219" s="21">
        <f>ROUND((I218*G219/100),2)</f>
        <v>29.07</v>
      </c>
    </row>
    <row r="220" spans="1:9" ht="15">
      <c r="A220" s="48" t="s">
        <v>33</v>
      </c>
      <c r="B220" s="50"/>
      <c r="C220" s="40"/>
      <c r="D220" s="40"/>
      <c r="E220" s="40"/>
      <c r="F220" s="41" t="s">
        <v>34</v>
      </c>
      <c r="G220" s="40"/>
      <c r="H220" s="40"/>
      <c r="I220" s="21">
        <f>ROUND(F225,2)</f>
        <v>0</v>
      </c>
    </row>
    <row r="221" spans="1:9" ht="22.5">
      <c r="A221" s="52" t="s">
        <v>35</v>
      </c>
      <c r="B221" s="53" t="s">
        <v>36</v>
      </c>
      <c r="C221" s="54" t="s">
        <v>37</v>
      </c>
      <c r="D221" s="55" t="s">
        <v>38</v>
      </c>
      <c r="E221" s="55" t="s">
        <v>39</v>
      </c>
      <c r="F221" s="55" t="s">
        <v>40</v>
      </c>
      <c r="G221" s="30"/>
      <c r="H221" s="30"/>
      <c r="I221" s="31"/>
    </row>
    <row r="222" spans="1:9" ht="12.75">
      <c r="A222" s="32" t="s">
        <v>41</v>
      </c>
      <c r="B222" s="33"/>
      <c r="C222" s="33"/>
      <c r="D222" s="34"/>
      <c r="E222" s="56"/>
      <c r="F222" s="56">
        <f>E222*C222</f>
        <v>0</v>
      </c>
      <c r="G222" s="57"/>
      <c r="H222" s="30"/>
      <c r="I222" s="31"/>
    </row>
    <row r="223" spans="1:9" ht="12.75">
      <c r="A223" s="32" t="s">
        <v>43</v>
      </c>
      <c r="B223" s="33"/>
      <c r="C223" s="33"/>
      <c r="D223" s="34"/>
      <c r="E223" s="56"/>
      <c r="F223" s="56">
        <f>E223*C223</f>
        <v>0</v>
      </c>
      <c r="G223" s="57"/>
      <c r="H223" s="30"/>
      <c r="I223" s="31"/>
    </row>
    <row r="224" spans="1:9" ht="12.75">
      <c r="A224" s="32" t="s">
        <v>44</v>
      </c>
      <c r="B224" s="33"/>
      <c r="C224" s="33"/>
      <c r="D224" s="34"/>
      <c r="E224" s="56"/>
      <c r="F224" s="56">
        <f>E224*C224</f>
        <v>0</v>
      </c>
      <c r="G224" s="57"/>
      <c r="H224" s="30"/>
      <c r="I224" s="31"/>
    </row>
    <row r="225" spans="1:9" ht="12.75">
      <c r="A225" s="58" t="s">
        <v>46</v>
      </c>
      <c r="B225" s="36"/>
      <c r="C225" s="36"/>
      <c r="D225" s="37"/>
      <c r="E225" s="38"/>
      <c r="F225" s="59">
        <f>SUM(F222:F224)</f>
        <v>0</v>
      </c>
      <c r="G225" s="57"/>
      <c r="H225" s="30"/>
      <c r="I225" s="31"/>
    </row>
    <row r="226" spans="1:9" ht="15">
      <c r="A226" s="48" t="s">
        <v>47</v>
      </c>
      <c r="B226" s="40"/>
      <c r="C226" s="40"/>
      <c r="D226" s="40"/>
      <c r="E226" s="40"/>
      <c r="F226" s="40"/>
      <c r="G226" s="40"/>
      <c r="H226" s="40"/>
      <c r="I226" s="21">
        <f>ROUND(F232,2)</f>
        <v>20.41</v>
      </c>
    </row>
    <row r="227" spans="1:9" ht="33.75">
      <c r="A227" s="60" t="s">
        <v>35</v>
      </c>
      <c r="B227" s="61" t="s">
        <v>48</v>
      </c>
      <c r="C227" s="62" t="s">
        <v>49</v>
      </c>
      <c r="D227" s="61" t="s">
        <v>50</v>
      </c>
      <c r="E227" s="63"/>
      <c r="F227" s="63"/>
      <c r="G227" s="63"/>
      <c r="H227" s="30"/>
      <c r="I227" s="31"/>
    </row>
    <row r="228" spans="1:9" ht="12.75">
      <c r="A228" s="64" t="s">
        <v>179</v>
      </c>
      <c r="B228" s="65">
        <v>916000</v>
      </c>
      <c r="C228" s="26">
        <v>10.15</v>
      </c>
      <c r="D228" s="66">
        <f>B228*C228/100</f>
        <v>92974</v>
      </c>
      <c r="E228" s="63"/>
      <c r="F228" s="63"/>
      <c r="G228" s="63"/>
      <c r="H228" s="30"/>
      <c r="I228" s="31"/>
    </row>
    <row r="229" spans="1:9" ht="12.75">
      <c r="A229" s="67" t="s">
        <v>52</v>
      </c>
      <c r="B229" s="68"/>
      <c r="C229" s="26"/>
      <c r="D229" s="66">
        <f>B229*C229/100</f>
        <v>0</v>
      </c>
      <c r="E229" s="63"/>
      <c r="F229" s="63"/>
      <c r="G229" s="63"/>
      <c r="H229" s="30"/>
      <c r="I229" s="31"/>
    </row>
    <row r="230" spans="1:9" ht="12.75">
      <c r="A230" s="69" t="s">
        <v>53</v>
      </c>
      <c r="B230" s="69"/>
      <c r="C230" s="69"/>
      <c r="D230" s="66">
        <f>SUM(D228:D229)</f>
        <v>92974</v>
      </c>
      <c r="E230" s="63"/>
      <c r="F230" s="63"/>
      <c r="G230" s="63"/>
      <c r="H230" s="30"/>
      <c r="I230" s="31"/>
    </row>
    <row r="231" spans="1:9" ht="45">
      <c r="A231" s="70" t="s">
        <v>54</v>
      </c>
      <c r="B231" s="71"/>
      <c r="C231" s="28" t="s">
        <v>55</v>
      </c>
      <c r="D231" s="71"/>
      <c r="E231" s="72" t="s">
        <v>56</v>
      </c>
      <c r="F231" s="373" t="s">
        <v>57</v>
      </c>
      <c r="G231" s="374"/>
      <c r="H231" s="30"/>
      <c r="I231" s="31"/>
    </row>
    <row r="232" spans="1:9" ht="12.75">
      <c r="A232" s="66">
        <f>D230</f>
        <v>92974</v>
      </c>
      <c r="B232" s="73"/>
      <c r="C232" s="120">
        <f>D213*60*12</f>
        <v>91126.79999999999</v>
      </c>
      <c r="D232" s="73"/>
      <c r="E232" s="73">
        <f>F214</f>
        <v>20</v>
      </c>
      <c r="F232" s="375">
        <f>(A232/C232*E232)</f>
        <v>20.405413116668207</v>
      </c>
      <c r="G232" s="376"/>
      <c r="H232" s="30"/>
      <c r="I232" s="31"/>
    </row>
    <row r="233" spans="1:9" ht="15">
      <c r="A233" s="74" t="s">
        <v>58</v>
      </c>
      <c r="B233" s="75"/>
      <c r="C233" s="30"/>
      <c r="D233" s="76"/>
      <c r="E233" s="77"/>
      <c r="F233" s="30"/>
      <c r="G233" s="30"/>
      <c r="H233" s="30"/>
      <c r="I233" s="78">
        <v>266.68</v>
      </c>
    </row>
    <row r="234" spans="1:9" ht="15">
      <c r="A234" s="48" t="s">
        <v>59</v>
      </c>
      <c r="B234" s="50"/>
      <c r="C234" s="40"/>
      <c r="D234" s="41"/>
      <c r="E234" s="79"/>
      <c r="F234" s="40"/>
      <c r="G234" s="40"/>
      <c r="H234" s="40"/>
      <c r="I234" s="21">
        <f>ROUND(G215*G235,2)</f>
        <v>75.99</v>
      </c>
    </row>
    <row r="235" spans="1:9" ht="15">
      <c r="A235" s="377" t="s">
        <v>60</v>
      </c>
      <c r="B235" s="378"/>
      <c r="C235" s="378"/>
      <c r="D235" s="378"/>
      <c r="E235" s="378"/>
      <c r="F235" s="81" t="s">
        <v>61</v>
      </c>
      <c r="G235" s="82">
        <v>1.05</v>
      </c>
      <c r="H235" s="30"/>
      <c r="I235" s="83"/>
    </row>
    <row r="236" spans="1:9" ht="15">
      <c r="A236" s="48" t="s">
        <v>62</v>
      </c>
      <c r="B236" s="50"/>
      <c r="C236" s="40"/>
      <c r="D236" s="40"/>
      <c r="E236" s="40"/>
      <c r="F236" s="40"/>
      <c r="G236" s="51">
        <v>30.2</v>
      </c>
      <c r="H236" s="40" t="s">
        <v>32</v>
      </c>
      <c r="I236" s="21">
        <f>ROUND(I234*G236%,2)</f>
        <v>22.95</v>
      </c>
    </row>
    <row r="237" spans="1:9" ht="15">
      <c r="A237" s="84" t="s">
        <v>63</v>
      </c>
      <c r="B237" s="85"/>
      <c r="C237" s="85"/>
      <c r="D237" s="86"/>
      <c r="E237" s="87"/>
      <c r="F237" s="85"/>
      <c r="G237" s="85"/>
      <c r="H237" s="85"/>
      <c r="I237" s="88">
        <f>G238*G215</f>
        <v>138.9504</v>
      </c>
    </row>
    <row r="238" spans="1:9" ht="15">
      <c r="A238" s="379" t="s">
        <v>64</v>
      </c>
      <c r="B238" s="380"/>
      <c r="C238" s="380"/>
      <c r="D238" s="380"/>
      <c r="E238" s="89"/>
      <c r="F238" s="90" t="s">
        <v>65</v>
      </c>
      <c r="G238" s="91">
        <v>1.92</v>
      </c>
      <c r="H238" s="92"/>
      <c r="I238" s="93"/>
    </row>
    <row r="239" spans="1:9" ht="15">
      <c r="A239" s="18" t="s">
        <v>66</v>
      </c>
      <c r="B239" s="94"/>
      <c r="C239" s="40"/>
      <c r="D239" s="40"/>
      <c r="E239" s="40"/>
      <c r="F239" s="40"/>
      <c r="G239" s="40"/>
      <c r="H239" s="40"/>
      <c r="I239" s="21">
        <f>I233+I210</f>
        <v>412.4121</v>
      </c>
    </row>
    <row r="240" spans="1:9" ht="15">
      <c r="A240" s="18" t="s">
        <v>72</v>
      </c>
      <c r="B240" s="94"/>
      <c r="C240" s="40"/>
      <c r="D240" s="40"/>
      <c r="E240" s="40"/>
      <c r="F240" s="40"/>
      <c r="G240" s="95">
        <f>I241/I239-1</f>
        <v>0.006275034122422696</v>
      </c>
      <c r="H240" s="40"/>
      <c r="I240" s="21">
        <f>I241-I239</f>
        <v>2.5878999999999905</v>
      </c>
    </row>
    <row r="241" spans="1:9" ht="15.75">
      <c r="A241" s="96" t="s">
        <v>67</v>
      </c>
      <c r="B241" s="97"/>
      <c r="C241" s="98"/>
      <c r="D241" s="98"/>
      <c r="E241" s="98"/>
      <c r="F241" s="98"/>
      <c r="G241" s="98"/>
      <c r="H241" s="98"/>
      <c r="I241" s="99">
        <v>415</v>
      </c>
    </row>
    <row r="243" spans="1:7" ht="15.75">
      <c r="A243" s="9" t="s">
        <v>68</v>
      </c>
      <c r="G243" s="92" t="s">
        <v>462</v>
      </c>
    </row>
    <row r="244" ht="12.75">
      <c r="A244" s="1" t="s">
        <v>461</v>
      </c>
    </row>
    <row r="266" spans="4:11" ht="12.75">
      <c r="D266" s="235"/>
      <c r="E266" s="235"/>
      <c r="F266" s="235"/>
      <c r="G266" s="235"/>
      <c r="H266" s="235"/>
      <c r="I266" s="236"/>
      <c r="J266" s="237"/>
      <c r="K266" s="237"/>
    </row>
    <row r="267" spans="4:11" ht="12.75">
      <c r="D267" s="235"/>
      <c r="E267" s="235"/>
      <c r="F267" s="235"/>
      <c r="G267" s="235"/>
      <c r="H267" s="235"/>
      <c r="I267" s="236"/>
      <c r="J267" s="237"/>
      <c r="K267" s="237"/>
    </row>
    <row r="268" spans="1:11" ht="15.75">
      <c r="A268" s="100"/>
      <c r="D268" s="235"/>
      <c r="E268" s="235"/>
      <c r="F268" s="238" t="s">
        <v>3</v>
      </c>
      <c r="G268" s="235"/>
      <c r="H268" s="235"/>
      <c r="I268" s="239"/>
      <c r="J268" s="237"/>
      <c r="K268" s="237"/>
    </row>
    <row r="269" spans="4:11" ht="15.75">
      <c r="D269" s="235"/>
      <c r="E269" s="235"/>
      <c r="F269" s="181" t="s">
        <v>73</v>
      </c>
      <c r="G269" s="235"/>
      <c r="H269" s="239" t="s">
        <v>716</v>
      </c>
      <c r="I269" s="237"/>
      <c r="J269" s="237"/>
      <c r="K269" s="237"/>
    </row>
    <row r="270" spans="4:11" ht="15.75">
      <c r="D270" s="235"/>
      <c r="E270" s="235"/>
      <c r="F270" s="181">
        <v>21</v>
      </c>
      <c r="G270" s="235" t="s">
        <v>692</v>
      </c>
      <c r="H270" s="235"/>
      <c r="I270" s="239" t="s">
        <v>717</v>
      </c>
      <c r="J270" s="237"/>
      <c r="K270" s="237"/>
    </row>
    <row r="271" spans="1:11" ht="14.25">
      <c r="A271" s="5" t="s">
        <v>460</v>
      </c>
      <c r="B271" s="5"/>
      <c r="C271" s="5"/>
      <c r="D271" s="240"/>
      <c r="E271" s="240"/>
      <c r="F271" s="240"/>
      <c r="G271" s="240"/>
      <c r="H271" s="240"/>
      <c r="I271" s="241"/>
      <c r="J271" s="237"/>
      <c r="K271" s="237"/>
    </row>
    <row r="272" spans="2:11" ht="15.75">
      <c r="B272" s="7"/>
      <c r="C272" s="7"/>
      <c r="D272" s="242" t="s">
        <v>9</v>
      </c>
      <c r="E272" s="242"/>
      <c r="F272" s="242"/>
      <c r="G272" s="242"/>
      <c r="H272" s="242"/>
      <c r="I272" s="243"/>
      <c r="J272" s="237"/>
      <c r="K272" s="237"/>
    </row>
    <row r="273" spans="1:11" ht="18.75">
      <c r="A273" s="9" t="s">
        <v>10</v>
      </c>
      <c r="B273" s="10"/>
      <c r="C273" s="10"/>
      <c r="D273" s="244" t="s">
        <v>186</v>
      </c>
      <c r="E273" s="245"/>
      <c r="F273" s="245"/>
      <c r="G273" s="245"/>
      <c r="H273" s="245"/>
      <c r="I273" s="239"/>
      <c r="J273" s="237"/>
      <c r="K273" s="237"/>
    </row>
    <row r="274" spans="1:11" ht="15.75">
      <c r="A274" s="13" t="s">
        <v>12</v>
      </c>
      <c r="B274" s="10"/>
      <c r="C274" s="10"/>
      <c r="D274" s="246" t="s">
        <v>187</v>
      </c>
      <c r="E274" s="246"/>
      <c r="F274" s="247"/>
      <c r="G274" s="248"/>
      <c r="H274" s="249"/>
      <c r="I274" s="250"/>
      <c r="J274" s="237"/>
      <c r="K274" s="237"/>
    </row>
    <row r="275" spans="4:11" ht="12.75">
      <c r="D275" s="235"/>
      <c r="E275" s="235"/>
      <c r="F275" s="235"/>
      <c r="G275" s="235"/>
      <c r="H275" s="235"/>
      <c r="I275" s="236"/>
      <c r="J275" s="237"/>
      <c r="K275" s="237"/>
    </row>
    <row r="276" spans="1:11" ht="18.75">
      <c r="A276" s="4"/>
      <c r="B276" s="11"/>
      <c r="C276" s="12"/>
      <c r="D276" s="245"/>
      <c r="E276" s="245"/>
      <c r="F276" s="245"/>
      <c r="G276" s="245"/>
      <c r="H276" s="245"/>
      <c r="I276" s="250" t="s">
        <v>14</v>
      </c>
      <c r="J276" s="237"/>
      <c r="K276" s="237"/>
    </row>
    <row r="277" spans="1:9" ht="18.75">
      <c r="A277" s="18" t="s">
        <v>15</v>
      </c>
      <c r="B277" s="19"/>
      <c r="C277" s="20"/>
      <c r="D277" s="20"/>
      <c r="E277" s="20"/>
      <c r="F277" s="20"/>
      <c r="G277" s="20"/>
      <c r="H277" s="20"/>
      <c r="I277" s="21">
        <f>I285+I286+I287+I293</f>
        <v>148.19070000000002</v>
      </c>
    </row>
    <row r="278" spans="1:9" ht="15.75">
      <c r="A278" s="22" t="s">
        <v>16</v>
      </c>
      <c r="B278" s="23"/>
      <c r="C278" s="23"/>
      <c r="D278" s="23"/>
      <c r="E278" s="23"/>
      <c r="F278" s="23"/>
      <c r="G278" s="23"/>
      <c r="H278" s="23"/>
      <c r="I278" s="24"/>
    </row>
    <row r="279" spans="1:9" ht="33.75">
      <c r="A279" s="25" t="s">
        <v>17</v>
      </c>
      <c r="B279" s="26" t="s">
        <v>18</v>
      </c>
      <c r="C279" s="27" t="s">
        <v>19</v>
      </c>
      <c r="D279" s="28" t="s">
        <v>20</v>
      </c>
      <c r="E279" s="28" t="s">
        <v>21</v>
      </c>
      <c r="F279" s="28" t="s">
        <v>22</v>
      </c>
      <c r="G279" s="29" t="s">
        <v>23</v>
      </c>
      <c r="H279" s="30"/>
      <c r="I279" s="31"/>
    </row>
    <row r="280" spans="1:9" ht="12.75">
      <c r="A280" s="32" t="s">
        <v>24</v>
      </c>
      <c r="B280" s="33">
        <v>1</v>
      </c>
      <c r="C280" s="33">
        <v>15612</v>
      </c>
      <c r="D280" s="117">
        <f>148.9*0.85</f>
        <v>126.565</v>
      </c>
      <c r="E280" s="118">
        <f>D280*60</f>
        <v>7593.9</v>
      </c>
      <c r="F280" s="29">
        <v>20</v>
      </c>
      <c r="G280" s="33">
        <f>B280*C280/E280*F280</f>
        <v>41.11721249950619</v>
      </c>
      <c r="H280" s="30"/>
      <c r="I280" s="31"/>
    </row>
    <row r="281" spans="1:9" ht="12.75">
      <c r="A281" s="35" t="s">
        <v>25</v>
      </c>
      <c r="B281" s="36">
        <v>1</v>
      </c>
      <c r="C281" s="36">
        <v>12406</v>
      </c>
      <c r="D281" s="117">
        <f>148.9*0.85</f>
        <v>126.565</v>
      </c>
      <c r="E281" s="119">
        <f>D281*60</f>
        <v>7593.9</v>
      </c>
      <c r="F281" s="38">
        <v>20</v>
      </c>
      <c r="G281" s="36">
        <f>B281*C281/E281*F281</f>
        <v>32.67359327881589</v>
      </c>
      <c r="H281" s="30"/>
      <c r="I281" s="31"/>
    </row>
    <row r="282" spans="1:9" ht="12.75">
      <c r="A282" s="39" t="s">
        <v>26</v>
      </c>
      <c r="B282" s="40"/>
      <c r="C282" s="41"/>
      <c r="D282" s="41"/>
      <c r="E282" s="41"/>
      <c r="F282" s="41"/>
      <c r="G282" s="42">
        <f>ROUND((G280+G281),2)</f>
        <v>73.79</v>
      </c>
      <c r="H282" s="30"/>
      <c r="I282" s="31"/>
    </row>
    <row r="283" spans="1:9" ht="12.75">
      <c r="A283" s="369" t="s">
        <v>27</v>
      </c>
      <c r="B283" s="370"/>
      <c r="C283" s="370"/>
      <c r="D283" s="370"/>
      <c r="E283" s="370"/>
      <c r="F283" s="370"/>
      <c r="G283" s="101"/>
      <c r="H283" s="30"/>
      <c r="I283" s="44">
        <f>G282*G283</f>
        <v>0</v>
      </c>
    </row>
    <row r="284" spans="1:9" ht="12.75">
      <c r="A284" s="371" t="s">
        <v>28</v>
      </c>
      <c r="B284" s="372"/>
      <c r="C284" s="372"/>
      <c r="D284" s="372"/>
      <c r="E284" s="372"/>
      <c r="F284" s="45" t="s">
        <v>29</v>
      </c>
      <c r="G284" s="46">
        <v>1.33</v>
      </c>
      <c r="H284" s="40"/>
      <c r="I284" s="47">
        <f>G282*G284</f>
        <v>98.14070000000001</v>
      </c>
    </row>
    <row r="285" spans="1:9" ht="15">
      <c r="A285" s="48" t="s">
        <v>30</v>
      </c>
      <c r="B285" s="40"/>
      <c r="C285" s="40"/>
      <c r="D285" s="40"/>
      <c r="E285" s="40"/>
      <c r="F285" s="40"/>
      <c r="G285" s="49"/>
      <c r="H285" s="40"/>
      <c r="I285" s="21">
        <f>I283+I284</f>
        <v>98.14070000000001</v>
      </c>
    </row>
    <row r="286" spans="1:9" ht="15">
      <c r="A286" s="48" t="s">
        <v>31</v>
      </c>
      <c r="B286" s="50"/>
      <c r="C286" s="40"/>
      <c r="D286" s="40"/>
      <c r="E286" s="40"/>
      <c r="F286" s="40"/>
      <c r="G286" s="51">
        <v>30.2</v>
      </c>
      <c r="H286" s="40" t="s">
        <v>32</v>
      </c>
      <c r="I286" s="21">
        <f>ROUND((I285*G286/100),2)</f>
        <v>29.64</v>
      </c>
    </row>
    <row r="287" spans="1:9" ht="15">
      <c r="A287" s="48" t="s">
        <v>33</v>
      </c>
      <c r="B287" s="50"/>
      <c r="C287" s="40"/>
      <c r="D287" s="40"/>
      <c r="E287" s="40"/>
      <c r="F287" s="41" t="s">
        <v>34</v>
      </c>
      <c r="G287" s="40"/>
      <c r="H287" s="40"/>
      <c r="I287" s="21">
        <f>ROUND(F292,2)</f>
        <v>0</v>
      </c>
    </row>
    <row r="288" spans="1:9" ht="22.5">
      <c r="A288" s="52" t="s">
        <v>35</v>
      </c>
      <c r="B288" s="53" t="s">
        <v>36</v>
      </c>
      <c r="C288" s="54" t="s">
        <v>37</v>
      </c>
      <c r="D288" s="55" t="s">
        <v>38</v>
      </c>
      <c r="E288" s="55" t="s">
        <v>39</v>
      </c>
      <c r="F288" s="55" t="s">
        <v>40</v>
      </c>
      <c r="G288" s="30"/>
      <c r="H288" s="30"/>
      <c r="I288" s="31"/>
    </row>
    <row r="289" spans="1:9" ht="12.75">
      <c r="A289" s="32" t="s">
        <v>41</v>
      </c>
      <c r="B289" s="33"/>
      <c r="C289" s="33"/>
      <c r="D289" s="34"/>
      <c r="E289" s="56"/>
      <c r="F289" s="56">
        <f>E289*C289</f>
        <v>0</v>
      </c>
      <c r="G289" s="57"/>
      <c r="H289" s="30"/>
      <c r="I289" s="31"/>
    </row>
    <row r="290" spans="1:9" ht="12.75">
      <c r="A290" s="32" t="s">
        <v>43</v>
      </c>
      <c r="B290" s="33"/>
      <c r="C290" s="33"/>
      <c r="D290" s="34"/>
      <c r="E290" s="56"/>
      <c r="F290" s="56">
        <f>E290*C290</f>
        <v>0</v>
      </c>
      <c r="G290" s="57"/>
      <c r="H290" s="30"/>
      <c r="I290" s="31"/>
    </row>
    <row r="291" spans="1:9" ht="12.75">
      <c r="A291" s="32" t="s">
        <v>44</v>
      </c>
      <c r="B291" s="33"/>
      <c r="C291" s="33"/>
      <c r="D291" s="34"/>
      <c r="E291" s="56"/>
      <c r="F291" s="56">
        <f>E291*C291</f>
        <v>0</v>
      </c>
      <c r="G291" s="57"/>
      <c r="H291" s="30"/>
      <c r="I291" s="31"/>
    </row>
    <row r="292" spans="1:9" ht="12.75">
      <c r="A292" s="58" t="s">
        <v>46</v>
      </c>
      <c r="B292" s="36"/>
      <c r="C292" s="36"/>
      <c r="D292" s="37"/>
      <c r="E292" s="38"/>
      <c r="F292" s="59">
        <f>SUM(F289:F291)</f>
        <v>0</v>
      </c>
      <c r="G292" s="57"/>
      <c r="H292" s="30"/>
      <c r="I292" s="31"/>
    </row>
    <row r="293" spans="1:9" ht="15">
      <c r="A293" s="48" t="s">
        <v>47</v>
      </c>
      <c r="B293" s="40"/>
      <c r="C293" s="40"/>
      <c r="D293" s="40"/>
      <c r="E293" s="40"/>
      <c r="F293" s="40"/>
      <c r="G293" s="40"/>
      <c r="H293" s="40"/>
      <c r="I293" s="21">
        <f>ROUND(F299,2)</f>
        <v>20.41</v>
      </c>
    </row>
    <row r="294" spans="1:9" ht="33.75">
      <c r="A294" s="60" t="s">
        <v>35</v>
      </c>
      <c r="B294" s="61" t="s">
        <v>48</v>
      </c>
      <c r="C294" s="62" t="s">
        <v>49</v>
      </c>
      <c r="D294" s="61" t="s">
        <v>50</v>
      </c>
      <c r="E294" s="63"/>
      <c r="F294" s="63"/>
      <c r="G294" s="63"/>
      <c r="H294" s="30"/>
      <c r="I294" s="31"/>
    </row>
    <row r="295" spans="1:9" ht="12.75">
      <c r="A295" s="64" t="s">
        <v>179</v>
      </c>
      <c r="B295" s="65">
        <v>916000</v>
      </c>
      <c r="C295" s="26">
        <v>10.15</v>
      </c>
      <c r="D295" s="66">
        <f>B295*C295/100</f>
        <v>92974</v>
      </c>
      <c r="E295" s="63"/>
      <c r="F295" s="63"/>
      <c r="G295" s="63"/>
      <c r="H295" s="30"/>
      <c r="I295" s="31"/>
    </row>
    <row r="296" spans="1:9" ht="12.75">
      <c r="A296" s="67" t="s">
        <v>52</v>
      </c>
      <c r="B296" s="68"/>
      <c r="C296" s="26"/>
      <c r="D296" s="66">
        <f>B296*C296/100</f>
        <v>0</v>
      </c>
      <c r="E296" s="63"/>
      <c r="F296" s="63"/>
      <c r="G296" s="63"/>
      <c r="H296" s="30"/>
      <c r="I296" s="31"/>
    </row>
    <row r="297" spans="1:9" ht="12.75">
      <c r="A297" s="69" t="s">
        <v>53</v>
      </c>
      <c r="B297" s="69"/>
      <c r="C297" s="69"/>
      <c r="D297" s="66">
        <f>SUM(D295:D296)</f>
        <v>92974</v>
      </c>
      <c r="E297" s="63"/>
      <c r="F297" s="63"/>
      <c r="G297" s="63"/>
      <c r="H297" s="30"/>
      <c r="I297" s="31"/>
    </row>
    <row r="298" spans="1:9" ht="45">
      <c r="A298" s="70" t="s">
        <v>54</v>
      </c>
      <c r="B298" s="71"/>
      <c r="C298" s="28" t="s">
        <v>55</v>
      </c>
      <c r="D298" s="71"/>
      <c r="E298" s="72" t="s">
        <v>56</v>
      </c>
      <c r="F298" s="373" t="s">
        <v>57</v>
      </c>
      <c r="G298" s="374"/>
      <c r="H298" s="30"/>
      <c r="I298" s="31"/>
    </row>
    <row r="299" spans="1:9" ht="12.75">
      <c r="A299" s="66">
        <f>D297</f>
        <v>92974</v>
      </c>
      <c r="B299" s="73"/>
      <c r="C299" s="120">
        <f>D280*60*12</f>
        <v>91126.79999999999</v>
      </c>
      <c r="D299" s="73"/>
      <c r="E299" s="73">
        <f>F281</f>
        <v>20</v>
      </c>
      <c r="F299" s="375">
        <f>(A299/C299*E299)</f>
        <v>20.405413116668207</v>
      </c>
      <c r="G299" s="376"/>
      <c r="H299" s="30"/>
      <c r="I299" s="31"/>
    </row>
    <row r="300" spans="1:9" ht="15">
      <c r="A300" s="74" t="s">
        <v>58</v>
      </c>
      <c r="B300" s="75"/>
      <c r="C300" s="30"/>
      <c r="D300" s="76"/>
      <c r="E300" s="77"/>
      <c r="F300" s="30"/>
      <c r="G300" s="30"/>
      <c r="H300" s="30"/>
      <c r="I300" s="78">
        <v>336.81</v>
      </c>
    </row>
    <row r="301" spans="1:9" ht="15">
      <c r="A301" s="48" t="s">
        <v>59</v>
      </c>
      <c r="B301" s="50"/>
      <c r="C301" s="40"/>
      <c r="D301" s="41"/>
      <c r="E301" s="79"/>
      <c r="F301" s="40"/>
      <c r="G301" s="40"/>
      <c r="H301" s="40"/>
      <c r="I301" s="21">
        <f>ROUND(G282*G302,2)</f>
        <v>77.48</v>
      </c>
    </row>
    <row r="302" spans="1:9" ht="15">
      <c r="A302" s="377" t="s">
        <v>60</v>
      </c>
      <c r="B302" s="378"/>
      <c r="C302" s="378"/>
      <c r="D302" s="378"/>
      <c r="E302" s="378"/>
      <c r="F302" s="81" t="s">
        <v>61</v>
      </c>
      <c r="G302" s="82">
        <v>1.05</v>
      </c>
      <c r="H302" s="30"/>
      <c r="I302" s="83"/>
    </row>
    <row r="303" spans="1:9" ht="15">
      <c r="A303" s="48" t="s">
        <v>62</v>
      </c>
      <c r="B303" s="50"/>
      <c r="C303" s="40"/>
      <c r="D303" s="40"/>
      <c r="E303" s="40"/>
      <c r="F303" s="40"/>
      <c r="G303" s="51">
        <v>30.2</v>
      </c>
      <c r="H303" s="40" t="s">
        <v>32</v>
      </c>
      <c r="I303" s="21">
        <f>ROUND(I301*G303%,2)</f>
        <v>23.4</v>
      </c>
    </row>
    <row r="304" spans="1:9" ht="15">
      <c r="A304" s="84" t="s">
        <v>63</v>
      </c>
      <c r="B304" s="85"/>
      <c r="C304" s="85"/>
      <c r="D304" s="86"/>
      <c r="E304" s="87"/>
      <c r="F304" s="85"/>
      <c r="G304" s="85"/>
      <c r="H304" s="85"/>
      <c r="I304" s="88">
        <v>169.7</v>
      </c>
    </row>
    <row r="305" spans="1:9" ht="15">
      <c r="A305" s="379" t="s">
        <v>64</v>
      </c>
      <c r="B305" s="380"/>
      <c r="C305" s="380"/>
      <c r="D305" s="380"/>
      <c r="E305" s="89"/>
      <c r="F305" s="90" t="s">
        <v>65</v>
      </c>
      <c r="G305" s="91">
        <v>1.92</v>
      </c>
      <c r="H305" s="92"/>
      <c r="I305" s="93"/>
    </row>
    <row r="306" spans="1:9" ht="15">
      <c r="A306" s="18" t="s">
        <v>66</v>
      </c>
      <c r="B306" s="94"/>
      <c r="C306" s="40"/>
      <c r="D306" s="40"/>
      <c r="E306" s="40"/>
      <c r="F306" s="40"/>
      <c r="G306" s="40"/>
      <c r="H306" s="40"/>
      <c r="I306" s="21">
        <f>I300+I277</f>
        <v>485.00070000000005</v>
      </c>
    </row>
    <row r="307" spans="1:9" ht="15">
      <c r="A307" s="18" t="s">
        <v>72</v>
      </c>
      <c r="B307" s="94"/>
      <c r="C307" s="40"/>
      <c r="D307" s="40"/>
      <c r="E307" s="40"/>
      <c r="F307" s="40"/>
      <c r="G307" s="95">
        <f>I308/I306-1</f>
        <v>-1.4432968861166628E-06</v>
      </c>
      <c r="H307" s="40"/>
      <c r="I307" s="21">
        <f>I308-I306</f>
        <v>-0.0007000000000516593</v>
      </c>
    </row>
    <row r="308" spans="1:9" ht="15.75">
      <c r="A308" s="96" t="s">
        <v>67</v>
      </c>
      <c r="B308" s="97"/>
      <c r="C308" s="98"/>
      <c r="D308" s="98"/>
      <c r="E308" s="98"/>
      <c r="F308" s="98"/>
      <c r="G308" s="98"/>
      <c r="H308" s="98"/>
      <c r="I308" s="99">
        <v>485</v>
      </c>
    </row>
    <row r="310" spans="1:7" ht="15.75">
      <c r="A310" s="9" t="s">
        <v>68</v>
      </c>
      <c r="G310" s="92" t="s">
        <v>462</v>
      </c>
    </row>
    <row r="311" ht="12.75">
      <c r="A311" s="1" t="s">
        <v>461</v>
      </c>
    </row>
    <row r="335" spans="1:9" ht="15.75">
      <c r="A335" s="100"/>
      <c r="F335" s="2" t="s">
        <v>3</v>
      </c>
      <c r="I335" s="3"/>
    </row>
    <row r="336" spans="6:9" ht="15.75">
      <c r="F336" s="4" t="s">
        <v>73</v>
      </c>
      <c r="H336" s="3" t="s">
        <v>716</v>
      </c>
      <c r="I336"/>
    </row>
    <row r="337" spans="6:9" ht="15.75">
      <c r="F337" s="4">
        <v>21</v>
      </c>
      <c r="G337" s="1" t="s">
        <v>692</v>
      </c>
      <c r="I337" s="3" t="s">
        <v>717</v>
      </c>
    </row>
    <row r="338" spans="1:9" ht="14.25">
      <c r="A338" s="5" t="s">
        <v>460</v>
      </c>
      <c r="B338" s="5"/>
      <c r="C338" s="5"/>
      <c r="D338" s="5"/>
      <c r="E338" s="5"/>
      <c r="F338" s="5"/>
      <c r="G338" s="5"/>
      <c r="H338" s="5"/>
      <c r="I338" s="6"/>
    </row>
    <row r="339" spans="2:9" ht="15.75">
      <c r="B339" s="7"/>
      <c r="C339" s="7"/>
      <c r="D339" s="7" t="s">
        <v>9</v>
      </c>
      <c r="E339" s="7"/>
      <c r="F339" s="7"/>
      <c r="G339" s="7"/>
      <c r="H339" s="7"/>
      <c r="I339" s="8"/>
    </row>
    <row r="340" spans="1:9" ht="18.75">
      <c r="A340" s="9" t="s">
        <v>10</v>
      </c>
      <c r="B340" s="10"/>
      <c r="C340" s="10"/>
      <c r="D340" s="11" t="s">
        <v>188</v>
      </c>
      <c r="E340" s="12"/>
      <c r="F340" s="12"/>
      <c r="G340" s="12"/>
      <c r="H340" s="12"/>
      <c r="I340" s="3"/>
    </row>
    <row r="341" spans="1:9" ht="15.75">
      <c r="A341" s="13" t="s">
        <v>12</v>
      </c>
      <c r="B341" s="10"/>
      <c r="C341" s="10"/>
      <c r="D341" s="14" t="s">
        <v>189</v>
      </c>
      <c r="E341" s="14"/>
      <c r="F341" s="13"/>
      <c r="G341" s="15"/>
      <c r="H341" s="16"/>
      <c r="I341" s="17"/>
    </row>
    <row r="343" spans="1:9" ht="18.75">
      <c r="A343" s="4"/>
      <c r="B343" s="11"/>
      <c r="C343" s="12"/>
      <c r="D343" s="12"/>
      <c r="E343" s="12"/>
      <c r="F343" s="12"/>
      <c r="G343" s="12"/>
      <c r="H343" s="12"/>
      <c r="I343" s="17" t="s">
        <v>14</v>
      </c>
    </row>
    <row r="344" spans="1:9" ht="18.75">
      <c r="A344" s="18" t="s">
        <v>15</v>
      </c>
      <c r="B344" s="19"/>
      <c r="C344" s="20"/>
      <c r="D344" s="20"/>
      <c r="E344" s="20"/>
      <c r="F344" s="20"/>
      <c r="G344" s="20"/>
      <c r="H344" s="20"/>
      <c r="I344" s="21">
        <f>I352+I353+I354+I360</f>
        <v>222.28770000000003</v>
      </c>
    </row>
    <row r="345" spans="1:9" ht="15.75">
      <c r="A345" s="22" t="s">
        <v>16</v>
      </c>
      <c r="B345" s="23"/>
      <c r="C345" s="23"/>
      <c r="D345" s="23"/>
      <c r="E345" s="23"/>
      <c r="F345" s="23"/>
      <c r="G345" s="23"/>
      <c r="H345" s="23"/>
      <c r="I345" s="24"/>
    </row>
    <row r="346" spans="1:9" ht="33.75">
      <c r="A346" s="25" t="s">
        <v>17</v>
      </c>
      <c r="B346" s="26" t="s">
        <v>18</v>
      </c>
      <c r="C346" s="27" t="s">
        <v>19</v>
      </c>
      <c r="D346" s="28" t="s">
        <v>20</v>
      </c>
      <c r="E346" s="28" t="s">
        <v>21</v>
      </c>
      <c r="F346" s="28" t="s">
        <v>22</v>
      </c>
      <c r="G346" s="29" t="s">
        <v>23</v>
      </c>
      <c r="H346" s="30"/>
      <c r="I346" s="31"/>
    </row>
    <row r="347" spans="1:9" ht="12.75">
      <c r="A347" s="32" t="s">
        <v>24</v>
      </c>
      <c r="B347" s="33">
        <v>1</v>
      </c>
      <c r="C347" s="33">
        <v>15612</v>
      </c>
      <c r="D347" s="117">
        <f>148.9*0.85</f>
        <v>126.565</v>
      </c>
      <c r="E347" s="118">
        <f>D347*60</f>
        <v>7593.9</v>
      </c>
      <c r="F347" s="29">
        <v>30</v>
      </c>
      <c r="G347" s="33">
        <f>B347*C347/E347*F347</f>
        <v>61.67581874925928</v>
      </c>
      <c r="H347" s="30"/>
      <c r="I347" s="31"/>
    </row>
    <row r="348" spans="1:9" ht="12.75">
      <c r="A348" s="35" t="s">
        <v>25</v>
      </c>
      <c r="B348" s="36">
        <v>1</v>
      </c>
      <c r="C348" s="36">
        <v>12406</v>
      </c>
      <c r="D348" s="117">
        <f>148.9*0.85</f>
        <v>126.565</v>
      </c>
      <c r="E348" s="119">
        <f>D348*60</f>
        <v>7593.9</v>
      </c>
      <c r="F348" s="38">
        <v>30</v>
      </c>
      <c r="G348" s="36">
        <f>B348*C348/E348*F348</f>
        <v>49.01038991822384</v>
      </c>
      <c r="H348" s="30"/>
      <c r="I348" s="31"/>
    </row>
    <row r="349" spans="1:9" ht="12.75">
      <c r="A349" s="39" t="s">
        <v>26</v>
      </c>
      <c r="B349" s="40"/>
      <c r="C349" s="41"/>
      <c r="D349" s="41"/>
      <c r="E349" s="41"/>
      <c r="F349" s="41"/>
      <c r="G349" s="42">
        <f>ROUND((G347+G348),2)</f>
        <v>110.69</v>
      </c>
      <c r="H349" s="30"/>
      <c r="I349" s="31"/>
    </row>
    <row r="350" spans="1:9" ht="12.75">
      <c r="A350" s="369" t="s">
        <v>27</v>
      </c>
      <c r="B350" s="370"/>
      <c r="C350" s="370"/>
      <c r="D350" s="370"/>
      <c r="E350" s="370"/>
      <c r="F350" s="370"/>
      <c r="G350" s="101"/>
      <c r="H350" s="30"/>
      <c r="I350" s="44">
        <f>G349*G350</f>
        <v>0</v>
      </c>
    </row>
    <row r="351" spans="1:9" ht="12.75">
      <c r="A351" s="371" t="s">
        <v>28</v>
      </c>
      <c r="B351" s="372"/>
      <c r="C351" s="372"/>
      <c r="D351" s="372"/>
      <c r="E351" s="372"/>
      <c r="F351" s="45" t="s">
        <v>29</v>
      </c>
      <c r="G351" s="46">
        <v>1.33</v>
      </c>
      <c r="H351" s="40"/>
      <c r="I351" s="47">
        <f>G349*G351</f>
        <v>147.2177</v>
      </c>
    </row>
    <row r="352" spans="1:9" ht="15">
      <c r="A352" s="48" t="s">
        <v>30</v>
      </c>
      <c r="B352" s="40"/>
      <c r="C352" s="40"/>
      <c r="D352" s="40"/>
      <c r="E352" s="40"/>
      <c r="F352" s="40"/>
      <c r="G352" s="49"/>
      <c r="H352" s="40"/>
      <c r="I352" s="21">
        <f>I350+I351</f>
        <v>147.2177</v>
      </c>
    </row>
    <row r="353" spans="1:9" ht="15">
      <c r="A353" s="48" t="s">
        <v>31</v>
      </c>
      <c r="B353" s="50"/>
      <c r="C353" s="40"/>
      <c r="D353" s="40"/>
      <c r="E353" s="40"/>
      <c r="F353" s="40"/>
      <c r="G353" s="51">
        <v>30.2</v>
      </c>
      <c r="H353" s="40" t="s">
        <v>32</v>
      </c>
      <c r="I353" s="21">
        <f>ROUND((I352*G353/100),2)</f>
        <v>44.46</v>
      </c>
    </row>
    <row r="354" spans="1:9" ht="15">
      <c r="A354" s="48" t="s">
        <v>33</v>
      </c>
      <c r="B354" s="50"/>
      <c r="C354" s="40"/>
      <c r="D354" s="40"/>
      <c r="E354" s="40"/>
      <c r="F354" s="41" t="s">
        <v>34</v>
      </c>
      <c r="G354" s="40"/>
      <c r="H354" s="40"/>
      <c r="I354" s="21">
        <f>ROUND(F359,2)</f>
        <v>0</v>
      </c>
    </row>
    <row r="355" spans="1:9" ht="22.5">
      <c r="A355" s="52" t="s">
        <v>35</v>
      </c>
      <c r="B355" s="53" t="s">
        <v>36</v>
      </c>
      <c r="C355" s="54" t="s">
        <v>37</v>
      </c>
      <c r="D355" s="55" t="s">
        <v>38</v>
      </c>
      <c r="E355" s="55" t="s">
        <v>39</v>
      </c>
      <c r="F355" s="55" t="s">
        <v>40</v>
      </c>
      <c r="G355" s="30"/>
      <c r="H355" s="30"/>
      <c r="I355" s="31"/>
    </row>
    <row r="356" spans="1:9" ht="12.75">
      <c r="A356" s="32" t="s">
        <v>41</v>
      </c>
      <c r="B356" s="33"/>
      <c r="C356" s="33"/>
      <c r="D356" s="34"/>
      <c r="E356" s="56"/>
      <c r="F356" s="56">
        <f>E356*C356</f>
        <v>0</v>
      </c>
      <c r="G356" s="57"/>
      <c r="H356" s="30"/>
      <c r="I356" s="31"/>
    </row>
    <row r="357" spans="1:9" ht="12.75">
      <c r="A357" s="32" t="s">
        <v>43</v>
      </c>
      <c r="B357" s="33"/>
      <c r="C357" s="33"/>
      <c r="D357" s="34"/>
      <c r="E357" s="56"/>
      <c r="F357" s="56">
        <f>E357*C357</f>
        <v>0</v>
      </c>
      <c r="G357" s="57"/>
      <c r="H357" s="30"/>
      <c r="I357" s="31"/>
    </row>
    <row r="358" spans="1:9" ht="12.75">
      <c r="A358" s="32" t="s">
        <v>44</v>
      </c>
      <c r="B358" s="33"/>
      <c r="C358" s="33"/>
      <c r="D358" s="34"/>
      <c r="E358" s="56"/>
      <c r="F358" s="56">
        <f>E358*C358</f>
        <v>0</v>
      </c>
      <c r="G358" s="57"/>
      <c r="H358" s="30"/>
      <c r="I358" s="31"/>
    </row>
    <row r="359" spans="1:9" ht="12.75">
      <c r="A359" s="58" t="s">
        <v>46</v>
      </c>
      <c r="B359" s="36"/>
      <c r="C359" s="36"/>
      <c r="D359" s="37"/>
      <c r="E359" s="38"/>
      <c r="F359" s="59">
        <f>SUM(F356:F358)</f>
        <v>0</v>
      </c>
      <c r="G359" s="57"/>
      <c r="H359" s="30"/>
      <c r="I359" s="31"/>
    </row>
    <row r="360" spans="1:9" ht="15">
      <c r="A360" s="48" t="s">
        <v>47</v>
      </c>
      <c r="B360" s="40"/>
      <c r="C360" s="40"/>
      <c r="D360" s="40"/>
      <c r="E360" s="40"/>
      <c r="F360" s="40"/>
      <c r="G360" s="40"/>
      <c r="H360" s="40"/>
      <c r="I360" s="21">
        <f>ROUND(F366,2)</f>
        <v>30.61</v>
      </c>
    </row>
    <row r="361" spans="1:9" ht="33.75">
      <c r="A361" s="60" t="s">
        <v>35</v>
      </c>
      <c r="B361" s="61" t="s">
        <v>48</v>
      </c>
      <c r="C361" s="62" t="s">
        <v>49</v>
      </c>
      <c r="D361" s="61" t="s">
        <v>50</v>
      </c>
      <c r="E361" s="63"/>
      <c r="F361" s="63"/>
      <c r="G361" s="63"/>
      <c r="H361" s="30"/>
      <c r="I361" s="31"/>
    </row>
    <row r="362" spans="1:9" ht="12.75">
      <c r="A362" s="64" t="s">
        <v>179</v>
      </c>
      <c r="B362" s="65">
        <v>916000</v>
      </c>
      <c r="C362" s="26">
        <v>10.15</v>
      </c>
      <c r="D362" s="66">
        <f>B362*C362/100</f>
        <v>92974</v>
      </c>
      <c r="E362" s="63"/>
      <c r="F362" s="63"/>
      <c r="G362" s="63"/>
      <c r="H362" s="30"/>
      <c r="I362" s="31"/>
    </row>
    <row r="363" spans="1:9" ht="12.75">
      <c r="A363" s="67" t="s">
        <v>52</v>
      </c>
      <c r="B363" s="68"/>
      <c r="C363" s="26"/>
      <c r="D363" s="66">
        <f>B363*C363/100</f>
        <v>0</v>
      </c>
      <c r="E363" s="63"/>
      <c r="F363" s="63"/>
      <c r="G363" s="63"/>
      <c r="H363" s="30"/>
      <c r="I363" s="31"/>
    </row>
    <row r="364" spans="1:9" ht="12.75">
      <c r="A364" s="69" t="s">
        <v>53</v>
      </c>
      <c r="B364" s="69"/>
      <c r="C364" s="69"/>
      <c r="D364" s="66">
        <f>SUM(D362:D363)</f>
        <v>92974</v>
      </c>
      <c r="E364" s="63"/>
      <c r="F364" s="63"/>
      <c r="G364" s="63"/>
      <c r="H364" s="30"/>
      <c r="I364" s="31"/>
    </row>
    <row r="365" spans="1:9" ht="45">
      <c r="A365" s="70" t="s">
        <v>54</v>
      </c>
      <c r="B365" s="71"/>
      <c r="C365" s="28" t="s">
        <v>55</v>
      </c>
      <c r="D365" s="71"/>
      <c r="E365" s="72" t="s">
        <v>56</v>
      </c>
      <c r="F365" s="373" t="s">
        <v>57</v>
      </c>
      <c r="G365" s="374"/>
      <c r="H365" s="30"/>
      <c r="I365" s="31"/>
    </row>
    <row r="366" spans="1:9" ht="12.75">
      <c r="A366" s="66">
        <f>D364</f>
        <v>92974</v>
      </c>
      <c r="B366" s="73"/>
      <c r="C366" s="120">
        <f>D347*60*12</f>
        <v>91126.79999999999</v>
      </c>
      <c r="D366" s="73"/>
      <c r="E366" s="73">
        <f>F348</f>
        <v>30</v>
      </c>
      <c r="F366" s="375">
        <f>(A366/C366*E366)</f>
        <v>30.608119675002307</v>
      </c>
      <c r="G366" s="376"/>
      <c r="H366" s="30"/>
      <c r="I366" s="31"/>
    </row>
    <row r="367" spans="1:9" ht="15">
      <c r="A367" s="74" t="s">
        <v>58</v>
      </c>
      <c r="B367" s="75"/>
      <c r="C367" s="30"/>
      <c r="D367" s="76"/>
      <c r="E367" s="77"/>
      <c r="F367" s="30"/>
      <c r="G367" s="30"/>
      <c r="H367" s="30"/>
      <c r="I367" s="78">
        <v>197.71</v>
      </c>
    </row>
    <row r="368" spans="1:9" ht="15">
      <c r="A368" s="48" t="s">
        <v>59</v>
      </c>
      <c r="B368" s="50"/>
      <c r="C368" s="40"/>
      <c r="D368" s="41"/>
      <c r="E368" s="79"/>
      <c r="F368" s="40"/>
      <c r="G368" s="40"/>
      <c r="H368" s="40"/>
      <c r="I368" s="21">
        <v>65.74</v>
      </c>
    </row>
    <row r="369" spans="1:9" ht="15">
      <c r="A369" s="377" t="s">
        <v>60</v>
      </c>
      <c r="B369" s="378"/>
      <c r="C369" s="378"/>
      <c r="D369" s="378"/>
      <c r="E369" s="378"/>
      <c r="F369" s="81" t="s">
        <v>61</v>
      </c>
      <c r="G369" s="82">
        <v>1.05</v>
      </c>
      <c r="H369" s="30"/>
      <c r="I369" s="83"/>
    </row>
    <row r="370" spans="1:9" ht="15">
      <c r="A370" s="48" t="s">
        <v>62</v>
      </c>
      <c r="B370" s="50"/>
      <c r="C370" s="40"/>
      <c r="D370" s="40"/>
      <c r="E370" s="40"/>
      <c r="F370" s="40"/>
      <c r="G370" s="51">
        <v>30.2</v>
      </c>
      <c r="H370" s="40" t="s">
        <v>32</v>
      </c>
      <c r="I370" s="21">
        <f>ROUND(I368*G370%,2)</f>
        <v>19.85</v>
      </c>
    </row>
    <row r="371" spans="1:9" ht="15">
      <c r="A371" s="84" t="s">
        <v>63</v>
      </c>
      <c r="B371" s="85"/>
      <c r="C371" s="85"/>
      <c r="D371" s="86"/>
      <c r="E371" s="87"/>
      <c r="F371" s="85"/>
      <c r="G371" s="85"/>
      <c r="H371" s="85"/>
      <c r="I371" s="88">
        <v>112.28</v>
      </c>
    </row>
    <row r="372" spans="1:9" ht="15">
      <c r="A372" s="379" t="s">
        <v>64</v>
      </c>
      <c r="B372" s="380"/>
      <c r="C372" s="380"/>
      <c r="D372" s="380"/>
      <c r="E372" s="89"/>
      <c r="F372" s="90" t="s">
        <v>65</v>
      </c>
      <c r="G372" s="91">
        <v>1.92</v>
      </c>
      <c r="H372" s="92"/>
      <c r="I372" s="93"/>
    </row>
    <row r="373" spans="1:9" ht="15">
      <c r="A373" s="18" t="s">
        <v>66</v>
      </c>
      <c r="B373" s="94"/>
      <c r="C373" s="40"/>
      <c r="D373" s="40"/>
      <c r="E373" s="40"/>
      <c r="F373" s="40"/>
      <c r="G373" s="40"/>
      <c r="H373" s="40"/>
      <c r="I373" s="21">
        <f>I367+I344</f>
        <v>419.9977</v>
      </c>
    </row>
    <row r="374" spans="1:9" ht="15">
      <c r="A374" s="18" t="s">
        <v>72</v>
      </c>
      <c r="B374" s="94"/>
      <c r="C374" s="40"/>
      <c r="D374" s="40"/>
      <c r="E374" s="40"/>
      <c r="F374" s="40"/>
      <c r="G374" s="95">
        <f>I375/I373-1</f>
        <v>5.476220465094883E-06</v>
      </c>
      <c r="H374" s="40"/>
      <c r="I374" s="21">
        <f>I375-I373</f>
        <v>0.002299999999991087</v>
      </c>
    </row>
    <row r="375" spans="1:9" ht="15.75">
      <c r="A375" s="96" t="s">
        <v>67</v>
      </c>
      <c r="B375" s="97"/>
      <c r="C375" s="98"/>
      <c r="D375" s="98"/>
      <c r="E375" s="98"/>
      <c r="F375" s="98"/>
      <c r="G375" s="98"/>
      <c r="H375" s="98"/>
      <c r="I375" s="99">
        <v>420</v>
      </c>
    </row>
    <row r="377" spans="1:7" ht="15.75">
      <c r="A377" s="9" t="s">
        <v>68</v>
      </c>
      <c r="G377" s="92" t="s">
        <v>462</v>
      </c>
    </row>
    <row r="378" ht="12.75">
      <c r="A378" s="1" t="s">
        <v>461</v>
      </c>
    </row>
    <row r="402" spans="1:9" ht="15.75">
      <c r="A402" s="100"/>
      <c r="F402" s="2" t="s">
        <v>3</v>
      </c>
      <c r="I402" s="3"/>
    </row>
    <row r="403" spans="6:9" ht="15.75">
      <c r="F403" s="4" t="s">
        <v>73</v>
      </c>
      <c r="H403" s="3" t="s">
        <v>716</v>
      </c>
      <c r="I403"/>
    </row>
    <row r="404" spans="6:9" ht="15.75">
      <c r="F404" s="4">
        <v>21</v>
      </c>
      <c r="G404" s="1" t="s">
        <v>694</v>
      </c>
      <c r="I404" s="3" t="s">
        <v>717</v>
      </c>
    </row>
    <row r="405" spans="1:9" ht="14.25">
      <c r="A405" s="5" t="s">
        <v>460</v>
      </c>
      <c r="B405" s="5"/>
      <c r="C405" s="5"/>
      <c r="D405" s="5"/>
      <c r="E405" s="5"/>
      <c r="F405" s="5"/>
      <c r="G405" s="5"/>
      <c r="H405" s="5"/>
      <c r="I405" s="6"/>
    </row>
    <row r="406" spans="2:9" ht="15.75">
      <c r="B406" s="7"/>
      <c r="C406" s="7"/>
      <c r="D406" s="7" t="s">
        <v>9</v>
      </c>
      <c r="E406" s="7"/>
      <c r="F406" s="7"/>
      <c r="G406" s="7"/>
      <c r="H406" s="7"/>
      <c r="I406" s="8"/>
    </row>
    <row r="407" spans="1:9" ht="18.75">
      <c r="A407" s="9" t="s">
        <v>10</v>
      </c>
      <c r="B407" s="10"/>
      <c r="C407" s="10"/>
      <c r="D407" s="11" t="s">
        <v>190</v>
      </c>
      <c r="E407" s="12"/>
      <c r="F407" s="12"/>
      <c r="G407" s="12"/>
      <c r="H407" s="12"/>
      <c r="I407" s="3"/>
    </row>
    <row r="408" spans="1:9" ht="15.75">
      <c r="A408" s="13" t="s">
        <v>12</v>
      </c>
      <c r="B408" s="10"/>
      <c r="C408" s="10"/>
      <c r="D408" s="14" t="s">
        <v>191</v>
      </c>
      <c r="E408" s="14"/>
      <c r="F408" s="13"/>
      <c r="G408" s="15"/>
      <c r="H408" s="16"/>
      <c r="I408" s="17"/>
    </row>
    <row r="410" spans="1:9" ht="18.75">
      <c r="A410" s="4"/>
      <c r="B410" s="11"/>
      <c r="C410" s="12"/>
      <c r="D410" s="12"/>
      <c r="E410" s="12"/>
      <c r="F410" s="12"/>
      <c r="G410" s="12"/>
      <c r="H410" s="12"/>
      <c r="I410" s="17" t="s">
        <v>14</v>
      </c>
    </row>
    <row r="411" spans="1:9" ht="18.75">
      <c r="A411" s="18" t="s">
        <v>15</v>
      </c>
      <c r="B411" s="19"/>
      <c r="C411" s="20"/>
      <c r="D411" s="20"/>
      <c r="E411" s="20"/>
      <c r="F411" s="20"/>
      <c r="G411" s="20"/>
      <c r="H411" s="20"/>
      <c r="I411" s="21">
        <f>I419+I420+I421+I427</f>
        <v>111.13220000000001</v>
      </c>
    </row>
    <row r="412" spans="1:9" ht="15.75">
      <c r="A412" s="22" t="s">
        <v>16</v>
      </c>
      <c r="B412" s="23"/>
      <c r="C412" s="23"/>
      <c r="D412" s="23"/>
      <c r="E412" s="23"/>
      <c r="F412" s="23"/>
      <c r="G412" s="23"/>
      <c r="H412" s="23"/>
      <c r="I412" s="24"/>
    </row>
    <row r="413" spans="1:9" ht="33.75">
      <c r="A413" s="25" t="s">
        <v>17</v>
      </c>
      <c r="B413" s="26" t="s">
        <v>18</v>
      </c>
      <c r="C413" s="27" t="s">
        <v>19</v>
      </c>
      <c r="D413" s="28" t="s">
        <v>20</v>
      </c>
      <c r="E413" s="28" t="s">
        <v>21</v>
      </c>
      <c r="F413" s="28" t="s">
        <v>22</v>
      </c>
      <c r="G413" s="29" t="s">
        <v>23</v>
      </c>
      <c r="H413" s="30"/>
      <c r="I413" s="31"/>
    </row>
    <row r="414" spans="1:9" ht="12.75">
      <c r="A414" s="32" t="s">
        <v>24</v>
      </c>
      <c r="B414" s="33">
        <v>1</v>
      </c>
      <c r="C414" s="33">
        <v>15612</v>
      </c>
      <c r="D414" s="117">
        <f>148.9*0.85</f>
        <v>126.565</v>
      </c>
      <c r="E414" s="118">
        <f>D414*60</f>
        <v>7593.9</v>
      </c>
      <c r="F414" s="29">
        <v>15</v>
      </c>
      <c r="G414" s="33">
        <f>B414*C414/E414*F414</f>
        <v>30.83790937462964</v>
      </c>
      <c r="H414" s="30"/>
      <c r="I414" s="31"/>
    </row>
    <row r="415" spans="1:9" ht="12.75">
      <c r="A415" s="35" t="s">
        <v>25</v>
      </c>
      <c r="B415" s="36">
        <v>1</v>
      </c>
      <c r="C415" s="36">
        <v>12406</v>
      </c>
      <c r="D415" s="117">
        <f>148.9*0.85</f>
        <v>126.565</v>
      </c>
      <c r="E415" s="119">
        <f>D415*60</f>
        <v>7593.9</v>
      </c>
      <c r="F415" s="38">
        <v>15</v>
      </c>
      <c r="G415" s="36">
        <f>B415*C415/E415*F415</f>
        <v>24.50519495911192</v>
      </c>
      <c r="H415" s="30"/>
      <c r="I415" s="31"/>
    </row>
    <row r="416" spans="1:9" ht="12.75">
      <c r="A416" s="39" t="s">
        <v>26</v>
      </c>
      <c r="B416" s="40"/>
      <c r="C416" s="41"/>
      <c r="D416" s="41"/>
      <c r="E416" s="41"/>
      <c r="F416" s="41"/>
      <c r="G416" s="42">
        <f>ROUND((G414+G415),2)</f>
        <v>55.34</v>
      </c>
      <c r="H416" s="30"/>
      <c r="I416" s="31"/>
    </row>
    <row r="417" spans="1:9" ht="12.75">
      <c r="A417" s="369" t="s">
        <v>27</v>
      </c>
      <c r="B417" s="370"/>
      <c r="C417" s="370"/>
      <c r="D417" s="370"/>
      <c r="E417" s="370"/>
      <c r="F417" s="370"/>
      <c r="G417" s="101"/>
      <c r="H417" s="30"/>
      <c r="I417" s="44">
        <f>G416*G417</f>
        <v>0</v>
      </c>
    </row>
    <row r="418" spans="1:9" ht="12.75">
      <c r="A418" s="371" t="s">
        <v>28</v>
      </c>
      <c r="B418" s="372"/>
      <c r="C418" s="372"/>
      <c r="D418" s="372"/>
      <c r="E418" s="372"/>
      <c r="F418" s="45" t="s">
        <v>29</v>
      </c>
      <c r="G418" s="46">
        <v>1.33</v>
      </c>
      <c r="H418" s="40"/>
      <c r="I418" s="47">
        <f>G416*G418</f>
        <v>73.60220000000001</v>
      </c>
    </row>
    <row r="419" spans="1:9" ht="15">
      <c r="A419" s="48" t="s">
        <v>30</v>
      </c>
      <c r="B419" s="40"/>
      <c r="C419" s="40"/>
      <c r="D419" s="40"/>
      <c r="E419" s="40"/>
      <c r="F419" s="40"/>
      <c r="G419" s="49"/>
      <c r="H419" s="40"/>
      <c r="I419" s="21">
        <f>I417+I418</f>
        <v>73.60220000000001</v>
      </c>
    </row>
    <row r="420" spans="1:9" ht="15">
      <c r="A420" s="48" t="s">
        <v>31</v>
      </c>
      <c r="B420" s="50"/>
      <c r="C420" s="40"/>
      <c r="D420" s="40"/>
      <c r="E420" s="40"/>
      <c r="F420" s="40"/>
      <c r="G420" s="51">
        <v>30.2</v>
      </c>
      <c r="H420" s="40" t="s">
        <v>32</v>
      </c>
      <c r="I420" s="21">
        <f>ROUND((I419*G420/100),2)</f>
        <v>22.23</v>
      </c>
    </row>
    <row r="421" spans="1:9" ht="15">
      <c r="A421" s="48" t="s">
        <v>33</v>
      </c>
      <c r="B421" s="50"/>
      <c r="C421" s="40"/>
      <c r="D421" s="40"/>
      <c r="E421" s="40"/>
      <c r="F421" s="41" t="s">
        <v>34</v>
      </c>
      <c r="G421" s="40"/>
      <c r="H421" s="40"/>
      <c r="I421" s="21">
        <f>ROUND(F426,2)</f>
        <v>0</v>
      </c>
    </row>
    <row r="422" spans="1:9" ht="22.5">
      <c r="A422" s="52" t="s">
        <v>35</v>
      </c>
      <c r="B422" s="53" t="s">
        <v>36</v>
      </c>
      <c r="C422" s="54" t="s">
        <v>37</v>
      </c>
      <c r="D422" s="55" t="s">
        <v>38</v>
      </c>
      <c r="E422" s="55" t="s">
        <v>39</v>
      </c>
      <c r="F422" s="55" t="s">
        <v>40</v>
      </c>
      <c r="G422" s="30"/>
      <c r="H422" s="30"/>
      <c r="I422" s="31"/>
    </row>
    <row r="423" spans="1:9" ht="12.75">
      <c r="A423" s="32" t="s">
        <v>41</v>
      </c>
      <c r="B423" s="33"/>
      <c r="C423" s="33"/>
      <c r="D423" s="34"/>
      <c r="E423" s="56"/>
      <c r="F423" s="56">
        <f>E423*C423</f>
        <v>0</v>
      </c>
      <c r="G423" s="57"/>
      <c r="H423" s="30"/>
      <c r="I423" s="31"/>
    </row>
    <row r="424" spans="1:9" ht="12.75">
      <c r="A424" s="32" t="s">
        <v>43</v>
      </c>
      <c r="B424" s="33"/>
      <c r="C424" s="33"/>
      <c r="D424" s="34"/>
      <c r="E424" s="56"/>
      <c r="F424" s="56">
        <f>E424*C424</f>
        <v>0</v>
      </c>
      <c r="G424" s="57"/>
      <c r="H424" s="30"/>
      <c r="I424" s="31"/>
    </row>
    <row r="425" spans="1:9" ht="12.75">
      <c r="A425" s="32" t="s">
        <v>44</v>
      </c>
      <c r="B425" s="33"/>
      <c r="C425" s="33"/>
      <c r="D425" s="34"/>
      <c r="E425" s="56"/>
      <c r="F425" s="56">
        <f>E425*C425</f>
        <v>0</v>
      </c>
      <c r="G425" s="57"/>
      <c r="H425" s="30"/>
      <c r="I425" s="31"/>
    </row>
    <row r="426" spans="1:9" ht="12.75">
      <c r="A426" s="58" t="s">
        <v>46</v>
      </c>
      <c r="B426" s="36"/>
      <c r="C426" s="36"/>
      <c r="D426" s="37"/>
      <c r="E426" s="38"/>
      <c r="F426" s="59">
        <f>SUM(F423:F425)</f>
        <v>0</v>
      </c>
      <c r="G426" s="57"/>
      <c r="H426" s="30"/>
      <c r="I426" s="31"/>
    </row>
    <row r="427" spans="1:9" ht="15">
      <c r="A427" s="48" t="s">
        <v>47</v>
      </c>
      <c r="B427" s="40"/>
      <c r="C427" s="40"/>
      <c r="D427" s="40"/>
      <c r="E427" s="40"/>
      <c r="F427" s="40"/>
      <c r="G427" s="40"/>
      <c r="H427" s="40"/>
      <c r="I427" s="21">
        <f>ROUND(F433,2)</f>
        <v>15.3</v>
      </c>
    </row>
    <row r="428" spans="1:9" ht="33.75">
      <c r="A428" s="60" t="s">
        <v>35</v>
      </c>
      <c r="B428" s="61" t="s">
        <v>48</v>
      </c>
      <c r="C428" s="62" t="s">
        <v>49</v>
      </c>
      <c r="D428" s="61" t="s">
        <v>50</v>
      </c>
      <c r="E428" s="63"/>
      <c r="F428" s="63"/>
      <c r="G428" s="63"/>
      <c r="H428" s="30"/>
      <c r="I428" s="31"/>
    </row>
    <row r="429" spans="1:9" ht="12.75">
      <c r="A429" s="64" t="s">
        <v>179</v>
      </c>
      <c r="B429" s="65">
        <v>916000</v>
      </c>
      <c r="C429" s="26">
        <v>10.15</v>
      </c>
      <c r="D429" s="66">
        <f>B429*C429/100</f>
        <v>92974</v>
      </c>
      <c r="E429" s="63"/>
      <c r="F429" s="63"/>
      <c r="G429" s="63"/>
      <c r="H429" s="30"/>
      <c r="I429" s="31"/>
    </row>
    <row r="430" spans="1:9" ht="12.75">
      <c r="A430" s="67" t="s">
        <v>52</v>
      </c>
      <c r="B430" s="68"/>
      <c r="C430" s="26"/>
      <c r="D430" s="66">
        <f>B430*C430/100</f>
        <v>0</v>
      </c>
      <c r="E430" s="63"/>
      <c r="F430" s="63"/>
      <c r="G430" s="63"/>
      <c r="H430" s="30"/>
      <c r="I430" s="31"/>
    </row>
    <row r="431" spans="1:9" ht="12.75">
      <c r="A431" s="69" t="s">
        <v>53</v>
      </c>
      <c r="B431" s="69"/>
      <c r="C431" s="69"/>
      <c r="D431" s="66">
        <f>SUM(D429:D430)</f>
        <v>92974</v>
      </c>
      <c r="E431" s="63"/>
      <c r="F431" s="63"/>
      <c r="G431" s="63"/>
      <c r="H431" s="30"/>
      <c r="I431" s="31"/>
    </row>
    <row r="432" spans="1:9" ht="45">
      <c r="A432" s="70" t="s">
        <v>54</v>
      </c>
      <c r="B432" s="71"/>
      <c r="C432" s="28" t="s">
        <v>55</v>
      </c>
      <c r="D432" s="71"/>
      <c r="E432" s="72" t="s">
        <v>56</v>
      </c>
      <c r="F432" s="373" t="s">
        <v>57</v>
      </c>
      <c r="G432" s="374"/>
      <c r="H432" s="30"/>
      <c r="I432" s="31"/>
    </row>
    <row r="433" spans="1:9" ht="12.75">
      <c r="A433" s="66">
        <f>D431</f>
        <v>92974</v>
      </c>
      <c r="B433" s="73"/>
      <c r="C433" s="120">
        <f>D414*60*12</f>
        <v>91126.79999999999</v>
      </c>
      <c r="D433" s="73"/>
      <c r="E433" s="73">
        <f>F415</f>
        <v>15</v>
      </c>
      <c r="F433" s="375">
        <f>(A433/C433*E433)</f>
        <v>15.304059837501153</v>
      </c>
      <c r="G433" s="376"/>
      <c r="H433" s="30"/>
      <c r="I433" s="31"/>
    </row>
    <row r="434" spans="1:9" ht="15">
      <c r="A434" s="74" t="s">
        <v>58</v>
      </c>
      <c r="B434" s="75"/>
      <c r="C434" s="30"/>
      <c r="D434" s="76"/>
      <c r="E434" s="77"/>
      <c r="F434" s="30"/>
      <c r="G434" s="30"/>
      <c r="H434" s="30"/>
      <c r="I434" s="78">
        <v>239.87</v>
      </c>
    </row>
    <row r="435" spans="1:9" ht="15">
      <c r="A435" s="48" t="s">
        <v>59</v>
      </c>
      <c r="B435" s="50"/>
      <c r="C435" s="40"/>
      <c r="D435" s="41"/>
      <c r="E435" s="79"/>
      <c r="F435" s="40"/>
      <c r="G435" s="40"/>
      <c r="H435" s="40"/>
      <c r="I435" s="21">
        <v>32.87</v>
      </c>
    </row>
    <row r="436" spans="1:9" ht="15">
      <c r="A436" s="377" t="s">
        <v>60</v>
      </c>
      <c r="B436" s="378"/>
      <c r="C436" s="378"/>
      <c r="D436" s="378"/>
      <c r="E436" s="378"/>
      <c r="F436" s="81" t="s">
        <v>61</v>
      </c>
      <c r="G436" s="82">
        <v>1.05</v>
      </c>
      <c r="H436" s="30"/>
      <c r="I436" s="83"/>
    </row>
    <row r="437" spans="1:9" ht="15">
      <c r="A437" s="48" t="s">
        <v>62</v>
      </c>
      <c r="B437" s="50"/>
      <c r="C437" s="40"/>
      <c r="D437" s="40"/>
      <c r="E437" s="40"/>
      <c r="F437" s="40"/>
      <c r="G437" s="51">
        <v>30.2</v>
      </c>
      <c r="H437" s="40" t="s">
        <v>32</v>
      </c>
      <c r="I437" s="21">
        <f>ROUND(I435*G437%,2)</f>
        <v>9.93</v>
      </c>
    </row>
    <row r="438" spans="1:9" ht="15">
      <c r="A438" s="84" t="s">
        <v>63</v>
      </c>
      <c r="B438" s="85"/>
      <c r="C438" s="85"/>
      <c r="D438" s="86"/>
      <c r="E438" s="87"/>
      <c r="F438" s="85"/>
      <c r="G438" s="85"/>
      <c r="H438" s="85"/>
      <c r="I438" s="88">
        <v>56.13</v>
      </c>
    </row>
    <row r="439" spans="1:9" ht="15">
      <c r="A439" s="379" t="s">
        <v>64</v>
      </c>
      <c r="B439" s="380"/>
      <c r="C439" s="380"/>
      <c r="D439" s="380"/>
      <c r="E439" s="89"/>
      <c r="F439" s="90" t="s">
        <v>65</v>
      </c>
      <c r="G439" s="91">
        <v>1.92</v>
      </c>
      <c r="H439" s="92"/>
      <c r="I439" s="93"/>
    </row>
    <row r="440" spans="1:9" ht="15">
      <c r="A440" s="18" t="s">
        <v>66</v>
      </c>
      <c r="B440" s="94"/>
      <c r="C440" s="40"/>
      <c r="D440" s="40"/>
      <c r="E440" s="40"/>
      <c r="F440" s="40"/>
      <c r="G440" s="40"/>
      <c r="H440" s="40"/>
      <c r="I440" s="21">
        <f>I434+I411</f>
        <v>351.0022</v>
      </c>
    </row>
    <row r="441" spans="1:9" ht="15">
      <c r="A441" s="18" t="s">
        <v>72</v>
      </c>
      <c r="B441" s="94"/>
      <c r="C441" s="40"/>
      <c r="D441" s="40"/>
      <c r="E441" s="40"/>
      <c r="F441" s="40"/>
      <c r="G441" s="95">
        <f>I442/I440-1</f>
        <v>-6.267766982648304E-06</v>
      </c>
      <c r="H441" s="40"/>
      <c r="I441" s="21">
        <f>I442-I440</f>
        <v>-0.002200000000016189</v>
      </c>
    </row>
    <row r="442" spans="1:9" ht="15.75">
      <c r="A442" s="96" t="s">
        <v>67</v>
      </c>
      <c r="B442" s="97"/>
      <c r="C442" s="98"/>
      <c r="D442" s="98"/>
      <c r="E442" s="98"/>
      <c r="F442" s="98"/>
      <c r="G442" s="98"/>
      <c r="H442" s="98"/>
      <c r="I442" s="99">
        <v>351</v>
      </c>
    </row>
    <row r="444" spans="1:7" ht="15.75">
      <c r="A444" s="9" t="s">
        <v>68</v>
      </c>
      <c r="G444" s="92" t="s">
        <v>462</v>
      </c>
    </row>
    <row r="445" ht="12.75">
      <c r="A445" s="1" t="s">
        <v>461</v>
      </c>
    </row>
    <row r="469" spans="1:9" ht="15.75">
      <c r="A469" s="100"/>
      <c r="F469" s="2" t="s">
        <v>3</v>
      </c>
      <c r="I469" s="3"/>
    </row>
    <row r="470" spans="6:9" ht="15.75">
      <c r="F470" s="4" t="s">
        <v>73</v>
      </c>
      <c r="H470" s="3" t="s">
        <v>716</v>
      </c>
      <c r="I470"/>
    </row>
    <row r="471" spans="6:9" ht="15.75">
      <c r="F471" s="4" t="s">
        <v>759</v>
      </c>
      <c r="I471" s="3" t="s">
        <v>717</v>
      </c>
    </row>
    <row r="472" spans="1:9" ht="14.25">
      <c r="A472" s="5" t="s">
        <v>460</v>
      </c>
      <c r="B472" s="5"/>
      <c r="C472" s="5"/>
      <c r="D472" s="5"/>
      <c r="E472" s="5"/>
      <c r="F472" s="5"/>
      <c r="G472" s="5"/>
      <c r="H472" s="5"/>
      <c r="I472" s="6"/>
    </row>
    <row r="473" spans="2:9" ht="15.75">
      <c r="B473" s="7"/>
      <c r="C473" s="7"/>
      <c r="D473" s="7" t="s">
        <v>9</v>
      </c>
      <c r="E473" s="7"/>
      <c r="F473" s="7"/>
      <c r="G473" s="7"/>
      <c r="H473" s="7"/>
      <c r="I473" s="8"/>
    </row>
    <row r="474" spans="1:9" ht="18.75">
      <c r="A474" s="9" t="s">
        <v>10</v>
      </c>
      <c r="B474" s="10"/>
      <c r="C474" s="10"/>
      <c r="D474" s="11" t="s">
        <v>192</v>
      </c>
      <c r="E474" s="12"/>
      <c r="F474" s="12"/>
      <c r="G474" s="12"/>
      <c r="H474" s="12"/>
      <c r="I474" s="3"/>
    </row>
    <row r="475" spans="1:9" ht="15.75">
      <c r="A475" s="13" t="s">
        <v>12</v>
      </c>
      <c r="B475" s="10"/>
      <c r="C475" s="10"/>
      <c r="D475" s="14" t="s">
        <v>193</v>
      </c>
      <c r="E475" s="14"/>
      <c r="F475" s="13"/>
      <c r="G475" s="15"/>
      <c r="H475" s="16"/>
      <c r="I475" s="17"/>
    </row>
    <row r="477" spans="1:9" ht="18.75">
      <c r="A477" s="4"/>
      <c r="B477" s="11"/>
      <c r="C477" s="12"/>
      <c r="D477" s="12"/>
      <c r="E477" s="12"/>
      <c r="F477" s="12"/>
      <c r="G477" s="12"/>
      <c r="H477" s="12"/>
      <c r="I477" s="17" t="s">
        <v>14</v>
      </c>
    </row>
    <row r="478" spans="1:9" ht="18.75">
      <c r="A478" s="18" t="s">
        <v>15</v>
      </c>
      <c r="B478" s="19"/>
      <c r="C478" s="20"/>
      <c r="D478" s="20"/>
      <c r="E478" s="20"/>
      <c r="F478" s="20"/>
      <c r="G478" s="20"/>
      <c r="H478" s="20"/>
      <c r="I478" s="21">
        <f>I486+I487+I488+I494</f>
        <v>148.19070000000002</v>
      </c>
    </row>
    <row r="479" spans="1:9" ht="15.75">
      <c r="A479" s="22" t="s">
        <v>16</v>
      </c>
      <c r="B479" s="23"/>
      <c r="C479" s="23"/>
      <c r="D479" s="23"/>
      <c r="E479" s="23"/>
      <c r="F479" s="23"/>
      <c r="G479" s="23"/>
      <c r="H479" s="23"/>
      <c r="I479" s="24"/>
    </row>
    <row r="480" spans="1:9" ht="33.75">
      <c r="A480" s="25" t="s">
        <v>17</v>
      </c>
      <c r="B480" s="26" t="s">
        <v>18</v>
      </c>
      <c r="C480" s="27" t="s">
        <v>19</v>
      </c>
      <c r="D480" s="28" t="s">
        <v>20</v>
      </c>
      <c r="E480" s="28" t="s">
        <v>21</v>
      </c>
      <c r="F480" s="28" t="s">
        <v>22</v>
      </c>
      <c r="G480" s="29" t="s">
        <v>23</v>
      </c>
      <c r="H480" s="30"/>
      <c r="I480" s="31"/>
    </row>
    <row r="481" spans="1:9" ht="12.75">
      <c r="A481" s="32" t="s">
        <v>24</v>
      </c>
      <c r="B481" s="33">
        <v>1</v>
      </c>
      <c r="C481" s="33">
        <v>15612</v>
      </c>
      <c r="D481" s="117">
        <f>148.9*0.85</f>
        <v>126.565</v>
      </c>
      <c r="E481" s="118">
        <f>D481*60</f>
        <v>7593.9</v>
      </c>
      <c r="F481" s="29">
        <v>20</v>
      </c>
      <c r="G481" s="33">
        <f>B481*C481/E481*F481</f>
        <v>41.11721249950619</v>
      </c>
      <c r="H481" s="30"/>
      <c r="I481" s="31"/>
    </row>
    <row r="482" spans="1:9" ht="12.75">
      <c r="A482" s="35" t="s">
        <v>25</v>
      </c>
      <c r="B482" s="36">
        <v>1</v>
      </c>
      <c r="C482" s="36">
        <v>12406</v>
      </c>
      <c r="D482" s="117">
        <f>148.9*0.85</f>
        <v>126.565</v>
      </c>
      <c r="E482" s="119">
        <f>D482*60</f>
        <v>7593.9</v>
      </c>
      <c r="F482" s="38">
        <v>20</v>
      </c>
      <c r="G482" s="36">
        <f>B482*C482/E482*F482</f>
        <v>32.67359327881589</v>
      </c>
      <c r="H482" s="30"/>
      <c r="I482" s="31"/>
    </row>
    <row r="483" spans="1:9" ht="12.75">
      <c r="A483" s="39" t="s">
        <v>26</v>
      </c>
      <c r="B483" s="40"/>
      <c r="C483" s="41"/>
      <c r="D483" s="41"/>
      <c r="E483" s="41"/>
      <c r="F483" s="41"/>
      <c r="G483" s="42">
        <f>ROUND((G481+G482),2)</f>
        <v>73.79</v>
      </c>
      <c r="H483" s="30"/>
      <c r="I483" s="31"/>
    </row>
    <row r="484" spans="1:9" ht="12.75">
      <c r="A484" s="369" t="s">
        <v>27</v>
      </c>
      <c r="B484" s="370"/>
      <c r="C484" s="370"/>
      <c r="D484" s="370"/>
      <c r="E484" s="370"/>
      <c r="F484" s="370"/>
      <c r="G484" s="101"/>
      <c r="H484" s="30"/>
      <c r="I484" s="44">
        <f>G483*G484</f>
        <v>0</v>
      </c>
    </row>
    <row r="485" spans="1:9" ht="12.75">
      <c r="A485" s="371" t="s">
        <v>28</v>
      </c>
      <c r="B485" s="372"/>
      <c r="C485" s="372"/>
      <c r="D485" s="372"/>
      <c r="E485" s="372"/>
      <c r="F485" s="45" t="s">
        <v>29</v>
      </c>
      <c r="G485" s="46">
        <v>1.33</v>
      </c>
      <c r="H485" s="40"/>
      <c r="I485" s="47">
        <f>G483*G485</f>
        <v>98.14070000000001</v>
      </c>
    </row>
    <row r="486" spans="1:9" ht="15">
      <c r="A486" s="48" t="s">
        <v>30</v>
      </c>
      <c r="B486" s="40"/>
      <c r="C486" s="40"/>
      <c r="D486" s="40"/>
      <c r="E486" s="40"/>
      <c r="F486" s="40"/>
      <c r="G486" s="49"/>
      <c r="H486" s="40"/>
      <c r="I486" s="21">
        <f>I484+I485</f>
        <v>98.14070000000001</v>
      </c>
    </row>
    <row r="487" spans="1:9" ht="15">
      <c r="A487" s="48" t="s">
        <v>31</v>
      </c>
      <c r="B487" s="50"/>
      <c r="C487" s="40"/>
      <c r="D487" s="40"/>
      <c r="E487" s="40"/>
      <c r="F487" s="40"/>
      <c r="G487" s="51">
        <v>30.2</v>
      </c>
      <c r="H487" s="40" t="s">
        <v>32</v>
      </c>
      <c r="I487" s="21">
        <f>ROUND((I486*G487/100),2)</f>
        <v>29.64</v>
      </c>
    </row>
    <row r="488" spans="1:9" ht="15">
      <c r="A488" s="48" t="s">
        <v>33</v>
      </c>
      <c r="B488" s="50"/>
      <c r="C488" s="40"/>
      <c r="D488" s="40"/>
      <c r="E488" s="40"/>
      <c r="F488" s="41" t="s">
        <v>34</v>
      </c>
      <c r="G488" s="40"/>
      <c r="H488" s="40"/>
      <c r="I488" s="21">
        <f>ROUND(F493,2)</f>
        <v>0</v>
      </c>
    </row>
    <row r="489" spans="1:9" ht="22.5">
      <c r="A489" s="52" t="s">
        <v>35</v>
      </c>
      <c r="B489" s="53" t="s">
        <v>36</v>
      </c>
      <c r="C489" s="54" t="s">
        <v>37</v>
      </c>
      <c r="D489" s="55" t="s">
        <v>38</v>
      </c>
      <c r="E489" s="55" t="s">
        <v>39</v>
      </c>
      <c r="F489" s="55" t="s">
        <v>40</v>
      </c>
      <c r="G489" s="30"/>
      <c r="H489" s="30"/>
      <c r="I489" s="31"/>
    </row>
    <row r="490" spans="1:9" ht="12.75">
      <c r="A490" s="32" t="s">
        <v>41</v>
      </c>
      <c r="B490" s="33"/>
      <c r="C490" s="33"/>
      <c r="D490" s="34"/>
      <c r="E490" s="56"/>
      <c r="F490" s="56">
        <f>E490*C490</f>
        <v>0</v>
      </c>
      <c r="G490" s="57"/>
      <c r="H490" s="30"/>
      <c r="I490" s="31"/>
    </row>
    <row r="491" spans="1:9" ht="12.75">
      <c r="A491" s="32" t="s">
        <v>43</v>
      </c>
      <c r="B491" s="33"/>
      <c r="C491" s="33"/>
      <c r="D491" s="34"/>
      <c r="E491" s="56"/>
      <c r="F491" s="56">
        <f>E491*C491</f>
        <v>0</v>
      </c>
      <c r="G491" s="57"/>
      <c r="H491" s="30"/>
      <c r="I491" s="31"/>
    </row>
    <row r="492" spans="1:9" ht="12.75">
      <c r="A492" s="32" t="s">
        <v>44</v>
      </c>
      <c r="B492" s="33"/>
      <c r="C492" s="33"/>
      <c r="D492" s="34"/>
      <c r="E492" s="56"/>
      <c r="F492" s="56">
        <f>E492*C492</f>
        <v>0</v>
      </c>
      <c r="G492" s="57"/>
      <c r="H492" s="30"/>
      <c r="I492" s="31"/>
    </row>
    <row r="493" spans="1:9" ht="12.75">
      <c r="A493" s="58" t="s">
        <v>46</v>
      </c>
      <c r="B493" s="36"/>
      <c r="C493" s="36"/>
      <c r="D493" s="37"/>
      <c r="E493" s="38"/>
      <c r="F493" s="59">
        <f>SUM(F490:F492)</f>
        <v>0</v>
      </c>
      <c r="G493" s="57"/>
      <c r="H493" s="30"/>
      <c r="I493" s="31"/>
    </row>
    <row r="494" spans="1:9" ht="15">
      <c r="A494" s="48" t="s">
        <v>47</v>
      </c>
      <c r="B494" s="40"/>
      <c r="C494" s="40"/>
      <c r="D494" s="40"/>
      <c r="E494" s="40"/>
      <c r="F494" s="40"/>
      <c r="G494" s="40"/>
      <c r="H494" s="40"/>
      <c r="I494" s="21">
        <f>ROUND(F500,2)</f>
        <v>20.41</v>
      </c>
    </row>
    <row r="495" spans="1:9" ht="33.75">
      <c r="A495" s="60" t="s">
        <v>35</v>
      </c>
      <c r="B495" s="61" t="s">
        <v>48</v>
      </c>
      <c r="C495" s="62" t="s">
        <v>49</v>
      </c>
      <c r="D495" s="61" t="s">
        <v>50</v>
      </c>
      <c r="E495" s="63"/>
      <c r="F495" s="63"/>
      <c r="G495" s="63"/>
      <c r="H495" s="30"/>
      <c r="I495" s="31"/>
    </row>
    <row r="496" spans="1:9" ht="12.75">
      <c r="A496" s="64" t="s">
        <v>179</v>
      </c>
      <c r="B496" s="65">
        <v>916000</v>
      </c>
      <c r="C496" s="26">
        <v>10.15</v>
      </c>
      <c r="D496" s="66">
        <f>B496*C496/100</f>
        <v>92974</v>
      </c>
      <c r="E496" s="63"/>
      <c r="F496" s="63"/>
      <c r="G496" s="63"/>
      <c r="H496" s="30"/>
      <c r="I496" s="31"/>
    </row>
    <row r="497" spans="1:9" ht="12.75">
      <c r="A497" s="67" t="s">
        <v>52</v>
      </c>
      <c r="B497" s="68"/>
      <c r="C497" s="26"/>
      <c r="D497" s="66">
        <f>B497*C497/100</f>
        <v>0</v>
      </c>
      <c r="E497" s="63"/>
      <c r="F497" s="63"/>
      <c r="G497" s="63"/>
      <c r="H497" s="30"/>
      <c r="I497" s="31"/>
    </row>
    <row r="498" spans="1:9" ht="12.75">
      <c r="A498" s="69" t="s">
        <v>53</v>
      </c>
      <c r="B498" s="69"/>
      <c r="C498" s="69"/>
      <c r="D498" s="66">
        <f>SUM(D496:D497)</f>
        <v>92974</v>
      </c>
      <c r="E498" s="63"/>
      <c r="F498" s="63"/>
      <c r="G498" s="63"/>
      <c r="H498" s="30"/>
      <c r="I498" s="31"/>
    </row>
    <row r="499" spans="1:9" ht="45">
      <c r="A499" s="70" t="s">
        <v>54</v>
      </c>
      <c r="B499" s="71"/>
      <c r="C499" s="28" t="s">
        <v>55</v>
      </c>
      <c r="D499" s="71"/>
      <c r="E499" s="72" t="s">
        <v>56</v>
      </c>
      <c r="F499" s="373" t="s">
        <v>57</v>
      </c>
      <c r="G499" s="374"/>
      <c r="H499" s="30"/>
      <c r="I499" s="31"/>
    </row>
    <row r="500" spans="1:9" ht="12.75">
      <c r="A500" s="66">
        <f>D498</f>
        <v>92974</v>
      </c>
      <c r="B500" s="73"/>
      <c r="C500" s="120">
        <f>D481*60*12</f>
        <v>91126.79999999999</v>
      </c>
      <c r="D500" s="73"/>
      <c r="E500" s="73">
        <f>F482</f>
        <v>20</v>
      </c>
      <c r="F500" s="375">
        <f>(A500/C500*E500)</f>
        <v>20.405413116668207</v>
      </c>
      <c r="G500" s="376"/>
      <c r="H500" s="30"/>
      <c r="I500" s="31"/>
    </row>
    <row r="501" spans="1:9" ht="15">
      <c r="A501" s="74" t="s">
        <v>58</v>
      </c>
      <c r="B501" s="75"/>
      <c r="C501" s="30"/>
      <c r="D501" s="76"/>
      <c r="E501" s="77"/>
      <c r="F501" s="30"/>
      <c r="G501" s="30"/>
      <c r="H501" s="30"/>
      <c r="I501" s="78">
        <v>216.8</v>
      </c>
    </row>
    <row r="502" spans="1:9" ht="15">
      <c r="A502" s="48" t="s">
        <v>59</v>
      </c>
      <c r="B502" s="50"/>
      <c r="C502" s="40"/>
      <c r="D502" s="41"/>
      <c r="E502" s="79"/>
      <c r="F502" s="40"/>
      <c r="G502" s="40"/>
      <c r="H502" s="40"/>
      <c r="I502" s="21">
        <v>43.83</v>
      </c>
    </row>
    <row r="503" spans="1:9" ht="15">
      <c r="A503" s="377" t="s">
        <v>60</v>
      </c>
      <c r="B503" s="378"/>
      <c r="C503" s="378"/>
      <c r="D503" s="378"/>
      <c r="E503" s="378"/>
      <c r="F503" s="81" t="s">
        <v>61</v>
      </c>
      <c r="G503" s="82">
        <v>1.05</v>
      </c>
      <c r="H503" s="30"/>
      <c r="I503" s="83"/>
    </row>
    <row r="504" spans="1:9" ht="15">
      <c r="A504" s="48" t="s">
        <v>62</v>
      </c>
      <c r="B504" s="50"/>
      <c r="C504" s="40"/>
      <c r="D504" s="40"/>
      <c r="E504" s="40"/>
      <c r="F504" s="40"/>
      <c r="G504" s="51">
        <v>30.2</v>
      </c>
      <c r="H504" s="40" t="s">
        <v>32</v>
      </c>
      <c r="I504" s="21">
        <f>ROUND(I502*G504%,2)</f>
        <v>13.24</v>
      </c>
    </row>
    <row r="505" spans="1:9" ht="15">
      <c r="A505" s="84" t="s">
        <v>63</v>
      </c>
      <c r="B505" s="85"/>
      <c r="C505" s="85"/>
      <c r="D505" s="86"/>
      <c r="E505" s="87"/>
      <c r="F505" s="85"/>
      <c r="G505" s="85"/>
      <c r="H505" s="85"/>
      <c r="I505" s="88">
        <v>74.85</v>
      </c>
    </row>
    <row r="506" spans="1:9" ht="15">
      <c r="A506" s="379" t="s">
        <v>64</v>
      </c>
      <c r="B506" s="380"/>
      <c r="C506" s="380"/>
      <c r="D506" s="380"/>
      <c r="E506" s="89"/>
      <c r="F506" s="90" t="s">
        <v>65</v>
      </c>
      <c r="G506" s="91">
        <v>1.92</v>
      </c>
      <c r="H506" s="92"/>
      <c r="I506" s="93"/>
    </row>
    <row r="507" spans="1:9" ht="15">
      <c r="A507" s="18" t="s">
        <v>66</v>
      </c>
      <c r="B507" s="94"/>
      <c r="C507" s="40"/>
      <c r="D507" s="40"/>
      <c r="E507" s="40"/>
      <c r="F507" s="40"/>
      <c r="G507" s="40"/>
      <c r="H507" s="40"/>
      <c r="I507" s="21">
        <f>I501+I478</f>
        <v>364.99070000000006</v>
      </c>
    </row>
    <row r="508" spans="1:9" ht="15">
      <c r="A508" s="18" t="s">
        <v>72</v>
      </c>
      <c r="B508" s="94"/>
      <c r="C508" s="40"/>
      <c r="D508" s="40"/>
      <c r="E508" s="40"/>
      <c r="F508" s="40"/>
      <c r="G508" s="95">
        <f>I509/I507-1</f>
        <v>2.5480101273567257E-05</v>
      </c>
      <c r="H508" s="40"/>
      <c r="I508" s="21">
        <f>I509-I507</f>
        <v>0.009299999999939246</v>
      </c>
    </row>
    <row r="509" spans="1:9" ht="15.75">
      <c r="A509" s="96" t="s">
        <v>67</v>
      </c>
      <c r="B509" s="97"/>
      <c r="C509" s="98"/>
      <c r="D509" s="98"/>
      <c r="E509" s="98"/>
      <c r="F509" s="98"/>
      <c r="G509" s="98"/>
      <c r="H509" s="98"/>
      <c r="I509" s="99">
        <v>365</v>
      </c>
    </row>
    <row r="511" spans="1:7" ht="15.75">
      <c r="A511" s="9" t="s">
        <v>68</v>
      </c>
      <c r="G511" s="92" t="s">
        <v>462</v>
      </c>
    </row>
    <row r="512" ht="12.75">
      <c r="A512" s="1" t="s">
        <v>461</v>
      </c>
    </row>
    <row r="536" spans="1:9" ht="15.75">
      <c r="A536" s="100"/>
      <c r="F536" s="2" t="s">
        <v>3</v>
      </c>
      <c r="I536" s="3"/>
    </row>
    <row r="537" spans="6:9" ht="15.75">
      <c r="F537" s="4" t="s">
        <v>73</v>
      </c>
      <c r="H537" s="3" t="s">
        <v>716</v>
      </c>
      <c r="I537"/>
    </row>
    <row r="538" spans="6:9" ht="15.75">
      <c r="F538" s="4">
        <v>21</v>
      </c>
      <c r="G538" s="1" t="s">
        <v>692</v>
      </c>
      <c r="I538" s="3" t="s">
        <v>717</v>
      </c>
    </row>
    <row r="539" spans="1:9" ht="14.25">
      <c r="A539" s="5" t="s">
        <v>460</v>
      </c>
      <c r="B539" s="5"/>
      <c r="C539" s="5"/>
      <c r="D539" s="5"/>
      <c r="E539" s="5"/>
      <c r="F539" s="5"/>
      <c r="G539" s="5"/>
      <c r="H539" s="5"/>
      <c r="I539" s="6"/>
    </row>
    <row r="540" spans="2:9" ht="15.75">
      <c r="B540" s="7"/>
      <c r="C540" s="7"/>
      <c r="D540" s="7" t="s">
        <v>9</v>
      </c>
      <c r="E540" s="7"/>
      <c r="F540" s="7"/>
      <c r="G540" s="7"/>
      <c r="H540" s="7"/>
      <c r="I540" s="8"/>
    </row>
    <row r="541" spans="1:9" ht="18.75">
      <c r="A541" s="9" t="s">
        <v>10</v>
      </c>
      <c r="B541" s="10"/>
      <c r="C541" s="10"/>
      <c r="D541" s="11" t="s">
        <v>194</v>
      </c>
      <c r="E541" s="12"/>
      <c r="F541" s="12"/>
      <c r="G541" s="12"/>
      <c r="H541" s="12"/>
      <c r="I541" s="3"/>
    </row>
    <row r="542" spans="1:9" ht="15.75">
      <c r="A542" s="13" t="s">
        <v>12</v>
      </c>
      <c r="B542" s="10"/>
      <c r="C542" s="10"/>
      <c r="D542" s="14" t="s">
        <v>195</v>
      </c>
      <c r="E542" s="14"/>
      <c r="F542" s="13"/>
      <c r="G542" s="15"/>
      <c r="H542" s="16"/>
      <c r="I542" s="17"/>
    </row>
    <row r="544" spans="1:9" ht="18.75">
      <c r="A544" s="4"/>
      <c r="B544" s="11"/>
      <c r="C544" s="12"/>
      <c r="D544" s="12"/>
      <c r="E544" s="12"/>
      <c r="F544" s="12"/>
      <c r="G544" s="12"/>
      <c r="H544" s="12"/>
      <c r="I544" s="17" t="s">
        <v>14</v>
      </c>
    </row>
    <row r="545" spans="1:9" ht="18.75">
      <c r="A545" s="18" t="s">
        <v>15</v>
      </c>
      <c r="B545" s="19"/>
      <c r="C545" s="20"/>
      <c r="D545" s="20"/>
      <c r="E545" s="20"/>
      <c r="F545" s="20"/>
      <c r="G545" s="20"/>
      <c r="H545" s="20"/>
      <c r="I545" s="21">
        <f>I553+I554+I555+I561</f>
        <v>185.23919999999998</v>
      </c>
    </row>
    <row r="546" spans="1:9" ht="15.75">
      <c r="A546" s="22" t="s">
        <v>16</v>
      </c>
      <c r="B546" s="23"/>
      <c r="C546" s="23"/>
      <c r="D546" s="23"/>
      <c r="E546" s="23"/>
      <c r="F546" s="23"/>
      <c r="G546" s="23"/>
      <c r="H546" s="23"/>
      <c r="I546" s="24"/>
    </row>
    <row r="547" spans="1:9" ht="33.75">
      <c r="A547" s="25" t="s">
        <v>17</v>
      </c>
      <c r="B547" s="26" t="s">
        <v>18</v>
      </c>
      <c r="C547" s="27" t="s">
        <v>19</v>
      </c>
      <c r="D547" s="28" t="s">
        <v>20</v>
      </c>
      <c r="E547" s="28" t="s">
        <v>21</v>
      </c>
      <c r="F547" s="28" t="s">
        <v>22</v>
      </c>
      <c r="G547" s="29" t="s">
        <v>23</v>
      </c>
      <c r="H547" s="30"/>
      <c r="I547" s="31"/>
    </row>
    <row r="548" spans="1:9" ht="12.75">
      <c r="A548" s="32" t="s">
        <v>24</v>
      </c>
      <c r="B548" s="33">
        <v>1</v>
      </c>
      <c r="C548" s="33">
        <v>15612</v>
      </c>
      <c r="D548" s="117">
        <f>148.9*0.85</f>
        <v>126.565</v>
      </c>
      <c r="E548" s="118">
        <f>D548*60</f>
        <v>7593.9</v>
      </c>
      <c r="F548" s="29">
        <v>25</v>
      </c>
      <c r="G548" s="33">
        <f>B548*C548/E548*F548</f>
        <v>51.39651562438273</v>
      </c>
      <c r="H548" s="30"/>
      <c r="I548" s="31"/>
    </row>
    <row r="549" spans="1:9" ht="12.75">
      <c r="A549" s="35" t="s">
        <v>25</v>
      </c>
      <c r="B549" s="36">
        <v>1</v>
      </c>
      <c r="C549" s="36">
        <v>12406</v>
      </c>
      <c r="D549" s="117">
        <f>148.9*0.85</f>
        <v>126.565</v>
      </c>
      <c r="E549" s="119">
        <f>D549*60</f>
        <v>7593.9</v>
      </c>
      <c r="F549" s="38">
        <v>25</v>
      </c>
      <c r="G549" s="36">
        <f>B549*C549/E549*F549</f>
        <v>40.84199159851987</v>
      </c>
      <c r="H549" s="30"/>
      <c r="I549" s="31"/>
    </row>
    <row r="550" spans="1:9" ht="12.75">
      <c r="A550" s="39" t="s">
        <v>26</v>
      </c>
      <c r="B550" s="40"/>
      <c r="C550" s="41"/>
      <c r="D550" s="41"/>
      <c r="E550" s="41"/>
      <c r="F550" s="41"/>
      <c r="G550" s="42">
        <f>ROUND((G548+G549),2)</f>
        <v>92.24</v>
      </c>
      <c r="H550" s="30"/>
      <c r="I550" s="31"/>
    </row>
    <row r="551" spans="1:9" ht="12.75">
      <c r="A551" s="369" t="s">
        <v>27</v>
      </c>
      <c r="B551" s="370"/>
      <c r="C551" s="370"/>
      <c r="D551" s="370"/>
      <c r="E551" s="370"/>
      <c r="F551" s="370"/>
      <c r="G551" s="101"/>
      <c r="H551" s="30"/>
      <c r="I551" s="44">
        <f>G550*G551</f>
        <v>0</v>
      </c>
    </row>
    <row r="552" spans="1:9" ht="12.75">
      <c r="A552" s="371" t="s">
        <v>28</v>
      </c>
      <c r="B552" s="372"/>
      <c r="C552" s="372"/>
      <c r="D552" s="372"/>
      <c r="E552" s="372"/>
      <c r="F552" s="45" t="s">
        <v>29</v>
      </c>
      <c r="G552" s="46">
        <v>1.33</v>
      </c>
      <c r="H552" s="40"/>
      <c r="I552" s="47">
        <f>G550*G552</f>
        <v>122.6792</v>
      </c>
    </row>
    <row r="553" spans="1:9" ht="15">
      <c r="A553" s="48" t="s">
        <v>30</v>
      </c>
      <c r="B553" s="40"/>
      <c r="C553" s="40"/>
      <c r="D553" s="40"/>
      <c r="E553" s="40"/>
      <c r="F553" s="40"/>
      <c r="G553" s="49"/>
      <c r="H553" s="40"/>
      <c r="I553" s="21">
        <f>I551+I552</f>
        <v>122.6792</v>
      </c>
    </row>
    <row r="554" spans="1:9" ht="15">
      <c r="A554" s="48" t="s">
        <v>31</v>
      </c>
      <c r="B554" s="50"/>
      <c r="C554" s="40"/>
      <c r="D554" s="40"/>
      <c r="E554" s="40"/>
      <c r="F554" s="40"/>
      <c r="G554" s="51">
        <v>30.2</v>
      </c>
      <c r="H554" s="40" t="s">
        <v>32</v>
      </c>
      <c r="I554" s="21">
        <f>ROUND((I553*G554/100),2)</f>
        <v>37.05</v>
      </c>
    </row>
    <row r="555" spans="1:9" ht="15">
      <c r="A555" s="48" t="s">
        <v>33</v>
      </c>
      <c r="B555" s="50"/>
      <c r="C555" s="40"/>
      <c r="D555" s="40"/>
      <c r="E555" s="40"/>
      <c r="F555" s="41" t="s">
        <v>34</v>
      </c>
      <c r="G555" s="40"/>
      <c r="H555" s="40"/>
      <c r="I555" s="21">
        <f>ROUND(F560,2)</f>
        <v>0</v>
      </c>
    </row>
    <row r="556" spans="1:9" ht="22.5">
      <c r="A556" s="52" t="s">
        <v>35</v>
      </c>
      <c r="B556" s="53" t="s">
        <v>36</v>
      </c>
      <c r="C556" s="54" t="s">
        <v>37</v>
      </c>
      <c r="D556" s="55" t="s">
        <v>38</v>
      </c>
      <c r="E556" s="55" t="s">
        <v>39</v>
      </c>
      <c r="F556" s="55" t="s">
        <v>40</v>
      </c>
      <c r="G556" s="30"/>
      <c r="H556" s="30"/>
      <c r="I556" s="31"/>
    </row>
    <row r="557" spans="1:9" ht="12.75">
      <c r="A557" s="32" t="s">
        <v>41</v>
      </c>
      <c r="B557" s="33"/>
      <c r="C557" s="33"/>
      <c r="D557" s="34"/>
      <c r="E557" s="56"/>
      <c r="F557" s="56">
        <f>E557*C557</f>
        <v>0</v>
      </c>
      <c r="G557" s="57"/>
      <c r="H557" s="30"/>
      <c r="I557" s="31"/>
    </row>
    <row r="558" spans="1:9" ht="12.75">
      <c r="A558" s="32" t="s">
        <v>43</v>
      </c>
      <c r="B558" s="33"/>
      <c r="C558" s="33"/>
      <c r="D558" s="34"/>
      <c r="E558" s="56"/>
      <c r="F558" s="56">
        <f>E558*C558</f>
        <v>0</v>
      </c>
      <c r="G558" s="57"/>
      <c r="H558" s="30"/>
      <c r="I558" s="31"/>
    </row>
    <row r="559" spans="1:9" ht="12.75">
      <c r="A559" s="32" t="s">
        <v>44</v>
      </c>
      <c r="B559" s="33"/>
      <c r="C559" s="33"/>
      <c r="D559" s="34"/>
      <c r="E559" s="56"/>
      <c r="F559" s="56">
        <f>E559*C559</f>
        <v>0</v>
      </c>
      <c r="G559" s="57"/>
      <c r="H559" s="30"/>
      <c r="I559" s="31"/>
    </row>
    <row r="560" spans="1:9" ht="12.75">
      <c r="A560" s="58" t="s">
        <v>46</v>
      </c>
      <c r="B560" s="36"/>
      <c r="C560" s="36"/>
      <c r="D560" s="37"/>
      <c r="E560" s="38"/>
      <c r="F560" s="59">
        <f>SUM(F557:F559)</f>
        <v>0</v>
      </c>
      <c r="G560" s="57"/>
      <c r="H560" s="30"/>
      <c r="I560" s="31"/>
    </row>
    <row r="561" spans="1:9" ht="15">
      <c r="A561" s="48" t="s">
        <v>47</v>
      </c>
      <c r="B561" s="40"/>
      <c r="C561" s="40"/>
      <c r="D561" s="40"/>
      <c r="E561" s="40"/>
      <c r="F561" s="40"/>
      <c r="G561" s="40"/>
      <c r="H561" s="40"/>
      <c r="I561" s="21">
        <f>ROUND(F567,2)</f>
        <v>25.51</v>
      </c>
    </row>
    <row r="562" spans="1:9" ht="33.75">
      <c r="A562" s="60" t="s">
        <v>35</v>
      </c>
      <c r="B562" s="61" t="s">
        <v>48</v>
      </c>
      <c r="C562" s="62" t="s">
        <v>49</v>
      </c>
      <c r="D562" s="61" t="s">
        <v>50</v>
      </c>
      <c r="E562" s="63"/>
      <c r="F562" s="63"/>
      <c r="G562" s="63"/>
      <c r="H562" s="30"/>
      <c r="I562" s="31"/>
    </row>
    <row r="563" spans="1:9" ht="12.75">
      <c r="A563" s="64" t="s">
        <v>179</v>
      </c>
      <c r="B563" s="65">
        <v>916000</v>
      </c>
      <c r="C563" s="26">
        <v>10.15</v>
      </c>
      <c r="D563" s="66">
        <f>B563*C563/100</f>
        <v>92974</v>
      </c>
      <c r="E563" s="63"/>
      <c r="F563" s="63"/>
      <c r="G563" s="63"/>
      <c r="H563" s="30"/>
      <c r="I563" s="31"/>
    </row>
    <row r="564" spans="1:9" ht="12.75">
      <c r="A564" s="67" t="s">
        <v>52</v>
      </c>
      <c r="B564" s="68"/>
      <c r="C564" s="26"/>
      <c r="D564" s="66">
        <f>B564*C564/100</f>
        <v>0</v>
      </c>
      <c r="E564" s="63"/>
      <c r="F564" s="63"/>
      <c r="G564" s="63"/>
      <c r="H564" s="30"/>
      <c r="I564" s="31"/>
    </row>
    <row r="565" spans="1:9" ht="12.75">
      <c r="A565" s="69" t="s">
        <v>53</v>
      </c>
      <c r="B565" s="69"/>
      <c r="C565" s="69"/>
      <c r="D565" s="66">
        <f>SUM(D563:D564)</f>
        <v>92974</v>
      </c>
      <c r="E565" s="63"/>
      <c r="F565" s="63"/>
      <c r="G565" s="63"/>
      <c r="H565" s="30"/>
      <c r="I565" s="31"/>
    </row>
    <row r="566" spans="1:9" ht="45">
      <c r="A566" s="70" t="s">
        <v>54</v>
      </c>
      <c r="B566" s="71"/>
      <c r="C566" s="28" t="s">
        <v>55</v>
      </c>
      <c r="D566" s="71"/>
      <c r="E566" s="72" t="s">
        <v>56</v>
      </c>
      <c r="F566" s="373" t="s">
        <v>57</v>
      </c>
      <c r="G566" s="374"/>
      <c r="H566" s="30"/>
      <c r="I566" s="31"/>
    </row>
    <row r="567" spans="1:9" ht="12.75">
      <c r="A567" s="66">
        <f>D565</f>
        <v>92974</v>
      </c>
      <c r="B567" s="73"/>
      <c r="C567" s="120">
        <f>D548*60*12</f>
        <v>91126.79999999999</v>
      </c>
      <c r="D567" s="73"/>
      <c r="E567" s="73">
        <f>F549</f>
        <v>25</v>
      </c>
      <c r="F567" s="375">
        <f>(A567/C567*E567)</f>
        <v>25.506766395835257</v>
      </c>
      <c r="G567" s="376"/>
      <c r="H567" s="30"/>
      <c r="I567" s="31"/>
    </row>
    <row r="568" spans="1:9" ht="15">
      <c r="A568" s="74" t="s">
        <v>58</v>
      </c>
      <c r="B568" s="75"/>
      <c r="C568" s="30"/>
      <c r="D568" s="76"/>
      <c r="E568" s="77"/>
      <c r="F568" s="30"/>
      <c r="G568" s="30"/>
      <c r="H568" s="30"/>
      <c r="I568" s="78">
        <v>264.75</v>
      </c>
    </row>
    <row r="569" spans="1:9" ht="15">
      <c r="A569" s="48" t="s">
        <v>59</v>
      </c>
      <c r="B569" s="50"/>
      <c r="C569" s="40"/>
      <c r="D569" s="41"/>
      <c r="E569" s="79"/>
      <c r="F569" s="40"/>
      <c r="G569" s="40"/>
      <c r="H569" s="40"/>
      <c r="I569" s="21">
        <v>54.77</v>
      </c>
    </row>
    <row r="570" spans="1:9" ht="15">
      <c r="A570" s="377" t="s">
        <v>60</v>
      </c>
      <c r="B570" s="378"/>
      <c r="C570" s="378"/>
      <c r="D570" s="378"/>
      <c r="E570" s="378"/>
      <c r="F570" s="81" t="s">
        <v>61</v>
      </c>
      <c r="G570" s="82">
        <v>1.05</v>
      </c>
      <c r="H570" s="30"/>
      <c r="I570" s="83"/>
    </row>
    <row r="571" spans="1:9" ht="15">
      <c r="A571" s="48" t="s">
        <v>62</v>
      </c>
      <c r="B571" s="50"/>
      <c r="C571" s="40"/>
      <c r="D571" s="40"/>
      <c r="E571" s="40"/>
      <c r="F571" s="40"/>
      <c r="G571" s="51">
        <v>30.2</v>
      </c>
      <c r="H571" s="40" t="s">
        <v>32</v>
      </c>
      <c r="I571" s="21">
        <f>ROUND(I569*G571%,2)</f>
        <v>16.54</v>
      </c>
    </row>
    <row r="572" spans="1:9" ht="15">
      <c r="A572" s="84" t="s">
        <v>63</v>
      </c>
      <c r="B572" s="85"/>
      <c r="C572" s="85"/>
      <c r="D572" s="86"/>
      <c r="E572" s="87"/>
      <c r="F572" s="85"/>
      <c r="G572" s="85"/>
      <c r="H572" s="85"/>
      <c r="I572" s="88">
        <v>93.55</v>
      </c>
    </row>
    <row r="573" spans="1:9" ht="15">
      <c r="A573" s="379" t="s">
        <v>64</v>
      </c>
      <c r="B573" s="380"/>
      <c r="C573" s="380"/>
      <c r="D573" s="380"/>
      <c r="E573" s="89"/>
      <c r="F573" s="90" t="s">
        <v>65</v>
      </c>
      <c r="G573" s="91">
        <v>1.92</v>
      </c>
      <c r="H573" s="92"/>
      <c r="I573" s="93"/>
    </row>
    <row r="574" spans="1:9" ht="15">
      <c r="A574" s="18" t="s">
        <v>66</v>
      </c>
      <c r="B574" s="94"/>
      <c r="C574" s="40"/>
      <c r="D574" s="40"/>
      <c r="E574" s="40"/>
      <c r="F574" s="40"/>
      <c r="G574" s="40"/>
      <c r="H574" s="40"/>
      <c r="I574" s="21">
        <f>I568+I545</f>
        <v>449.9892</v>
      </c>
    </row>
    <row r="575" spans="1:9" ht="15">
      <c r="A575" s="18" t="s">
        <v>72</v>
      </c>
      <c r="B575" s="94"/>
      <c r="C575" s="40"/>
      <c r="D575" s="40"/>
      <c r="E575" s="40"/>
      <c r="F575" s="40"/>
      <c r="G575" s="95">
        <f>I576/I574-1</f>
        <v>2.4000576013927244E-05</v>
      </c>
      <c r="H575" s="40"/>
      <c r="I575" s="21">
        <f>I576-I574</f>
        <v>0.010800000000017462</v>
      </c>
    </row>
    <row r="576" spans="1:9" ht="15.75">
      <c r="A576" s="96" t="s">
        <v>67</v>
      </c>
      <c r="B576" s="97"/>
      <c r="C576" s="98"/>
      <c r="D576" s="98"/>
      <c r="E576" s="98"/>
      <c r="F576" s="98"/>
      <c r="G576" s="98"/>
      <c r="H576" s="98"/>
      <c r="I576" s="99">
        <v>450</v>
      </c>
    </row>
    <row r="578" spans="1:7" ht="15.75">
      <c r="A578" s="9" t="s">
        <v>68</v>
      </c>
      <c r="G578" s="92" t="s">
        <v>462</v>
      </c>
    </row>
    <row r="579" ht="12.75">
      <c r="A579" s="1" t="s">
        <v>461</v>
      </c>
    </row>
    <row r="603" spans="1:9" ht="15.75">
      <c r="A603" s="100"/>
      <c r="F603" s="2" t="s">
        <v>3</v>
      </c>
      <c r="I603" s="3"/>
    </row>
    <row r="604" spans="6:9" ht="15.75">
      <c r="F604" s="4" t="s">
        <v>73</v>
      </c>
      <c r="H604" s="3" t="s">
        <v>459</v>
      </c>
      <c r="I604"/>
    </row>
    <row r="605" spans="6:9" ht="15.75">
      <c r="F605" s="4" t="s">
        <v>705</v>
      </c>
      <c r="I605" s="3" t="s">
        <v>553</v>
      </c>
    </row>
    <row r="606" spans="1:9" ht="14.25">
      <c r="A606" s="5" t="s">
        <v>460</v>
      </c>
      <c r="B606" s="5"/>
      <c r="C606" s="5"/>
      <c r="D606" s="5"/>
      <c r="E606" s="5"/>
      <c r="F606" s="5"/>
      <c r="G606" s="5"/>
      <c r="H606" s="5"/>
      <c r="I606" s="6"/>
    </row>
    <row r="607" spans="2:9" ht="15.75">
      <c r="B607" s="7"/>
      <c r="C607" s="7"/>
      <c r="D607" s="7" t="s">
        <v>9</v>
      </c>
      <c r="E607" s="7"/>
      <c r="F607" s="7"/>
      <c r="G607" s="7"/>
      <c r="H607" s="7"/>
      <c r="I607" s="8"/>
    </row>
    <row r="608" spans="1:9" ht="18.75">
      <c r="A608" s="9" t="s">
        <v>10</v>
      </c>
      <c r="B608" s="10"/>
      <c r="C608" s="10"/>
      <c r="D608" s="11" t="s">
        <v>196</v>
      </c>
      <c r="E608" s="12"/>
      <c r="F608" s="12"/>
      <c r="G608" s="12"/>
      <c r="H608" s="12"/>
      <c r="I608" s="3"/>
    </row>
    <row r="609" spans="1:9" ht="15.75">
      <c r="A609" s="13" t="s">
        <v>12</v>
      </c>
      <c r="B609" s="10"/>
      <c r="C609" s="10"/>
      <c r="D609" s="14" t="s">
        <v>197</v>
      </c>
      <c r="E609" s="14"/>
      <c r="F609" s="13"/>
      <c r="G609" s="15"/>
      <c r="H609" s="16"/>
      <c r="I609" s="17"/>
    </row>
    <row r="611" spans="1:9" ht="18.75">
      <c r="A611" s="4"/>
      <c r="B611" s="11"/>
      <c r="C611" s="12"/>
      <c r="D611" s="12"/>
      <c r="E611" s="12"/>
      <c r="F611" s="12"/>
      <c r="G611" s="12"/>
      <c r="H611" s="12"/>
      <c r="I611" s="17" t="s">
        <v>14</v>
      </c>
    </row>
    <row r="612" spans="1:9" ht="18.75">
      <c r="A612" s="18" t="s">
        <v>15</v>
      </c>
      <c r="B612" s="19"/>
      <c r="C612" s="20"/>
      <c r="D612" s="20"/>
      <c r="E612" s="20"/>
      <c r="F612" s="20"/>
      <c r="G612" s="20"/>
      <c r="H612" s="20"/>
      <c r="I612" s="21">
        <f>I620+I621+I622+I628</f>
        <v>302.3033</v>
      </c>
    </row>
    <row r="613" spans="1:9" ht="15.75">
      <c r="A613" s="22" t="s">
        <v>16</v>
      </c>
      <c r="B613" s="23"/>
      <c r="C613" s="23"/>
      <c r="D613" s="23"/>
      <c r="E613" s="23"/>
      <c r="F613" s="23"/>
      <c r="G613" s="23"/>
      <c r="H613" s="23"/>
      <c r="I613" s="24"/>
    </row>
    <row r="614" spans="1:9" ht="33.75">
      <c r="A614" s="25" t="s">
        <v>17</v>
      </c>
      <c r="B614" s="26" t="s">
        <v>18</v>
      </c>
      <c r="C614" s="27" t="s">
        <v>19</v>
      </c>
      <c r="D614" s="28" t="s">
        <v>20</v>
      </c>
      <c r="E614" s="28" t="s">
        <v>21</v>
      </c>
      <c r="F614" s="28" t="s">
        <v>22</v>
      </c>
      <c r="G614" s="29" t="s">
        <v>23</v>
      </c>
      <c r="H614" s="30"/>
      <c r="I614" s="31"/>
    </row>
    <row r="615" spans="1:9" ht="12.75">
      <c r="A615" s="32" t="s">
        <v>24</v>
      </c>
      <c r="B615" s="33">
        <v>1</v>
      </c>
      <c r="C615" s="33">
        <v>11017</v>
      </c>
      <c r="D615" s="117">
        <f>148.9*0.85</f>
        <v>126.565</v>
      </c>
      <c r="E615" s="118">
        <f>D615*60</f>
        <v>7593.9</v>
      </c>
      <c r="F615" s="29">
        <v>70</v>
      </c>
      <c r="G615" s="33">
        <f>B615*C615/E615*F615</f>
        <v>101.55387877111892</v>
      </c>
      <c r="H615" s="30"/>
      <c r="I615" s="31"/>
    </row>
    <row r="616" spans="1:9" ht="12.75">
      <c r="A616" s="35" t="s">
        <v>25</v>
      </c>
      <c r="B616" s="36">
        <v>1</v>
      </c>
      <c r="C616" s="36">
        <v>9390</v>
      </c>
      <c r="D616" s="117">
        <f>148.9*0.85</f>
        <v>126.565</v>
      </c>
      <c r="E616" s="119">
        <f>D616*60</f>
        <v>7593.9</v>
      </c>
      <c r="F616" s="38">
        <v>40</v>
      </c>
      <c r="G616" s="36">
        <f>B616*C616/E616*F616</f>
        <v>49.460751392565086</v>
      </c>
      <c r="H616" s="30"/>
      <c r="I616" s="31"/>
    </row>
    <row r="617" spans="1:9" ht="12.75">
      <c r="A617" s="39" t="s">
        <v>26</v>
      </c>
      <c r="B617" s="40"/>
      <c r="C617" s="41"/>
      <c r="D617" s="41"/>
      <c r="E617" s="41"/>
      <c r="F617" s="41"/>
      <c r="G617" s="42">
        <f>ROUND((G615+G616),2)</f>
        <v>151.01</v>
      </c>
      <c r="H617" s="30"/>
      <c r="I617" s="31"/>
    </row>
    <row r="618" spans="1:9" ht="12.75">
      <c r="A618" s="369" t="s">
        <v>27</v>
      </c>
      <c r="B618" s="370"/>
      <c r="C618" s="370"/>
      <c r="D618" s="370"/>
      <c r="E618" s="370"/>
      <c r="F618" s="370"/>
      <c r="G618" s="101"/>
      <c r="H618" s="30"/>
      <c r="I618" s="44">
        <f>G617*G618</f>
        <v>0</v>
      </c>
    </row>
    <row r="619" spans="1:9" ht="12.75">
      <c r="A619" s="371" t="s">
        <v>28</v>
      </c>
      <c r="B619" s="372"/>
      <c r="C619" s="372"/>
      <c r="D619" s="372"/>
      <c r="E619" s="372"/>
      <c r="F619" s="45" t="s">
        <v>29</v>
      </c>
      <c r="G619" s="46">
        <v>1.33</v>
      </c>
      <c r="H619" s="40"/>
      <c r="I619" s="47">
        <f>G617*G619</f>
        <v>200.8433</v>
      </c>
    </row>
    <row r="620" spans="1:9" ht="15">
      <c r="A620" s="48" t="s">
        <v>30</v>
      </c>
      <c r="B620" s="40"/>
      <c r="C620" s="40"/>
      <c r="D620" s="40"/>
      <c r="E620" s="40"/>
      <c r="F620" s="40"/>
      <c r="G620" s="49"/>
      <c r="H620" s="40"/>
      <c r="I620" s="21">
        <f>I618+I619</f>
        <v>200.8433</v>
      </c>
    </row>
    <row r="621" spans="1:9" ht="15">
      <c r="A621" s="48" t="s">
        <v>31</v>
      </c>
      <c r="B621" s="50"/>
      <c r="C621" s="40"/>
      <c r="D621" s="40"/>
      <c r="E621" s="40"/>
      <c r="F621" s="40"/>
      <c r="G621" s="51">
        <v>30.2</v>
      </c>
      <c r="H621" s="40" t="s">
        <v>32</v>
      </c>
      <c r="I621" s="21">
        <f>ROUND((I620*G621/100),2)</f>
        <v>60.65</v>
      </c>
    </row>
    <row r="622" spans="1:9" ht="15">
      <c r="A622" s="48" t="s">
        <v>33</v>
      </c>
      <c r="B622" s="50"/>
      <c r="C622" s="40"/>
      <c r="D622" s="40"/>
      <c r="E622" s="40"/>
      <c r="F622" s="41" t="s">
        <v>34</v>
      </c>
      <c r="G622" s="40"/>
      <c r="H622" s="40"/>
      <c r="I622" s="21">
        <f>ROUND(F627,2)</f>
        <v>0</v>
      </c>
    </row>
    <row r="623" spans="1:9" ht="22.5">
      <c r="A623" s="52" t="s">
        <v>35</v>
      </c>
      <c r="B623" s="53" t="s">
        <v>36</v>
      </c>
      <c r="C623" s="54" t="s">
        <v>37</v>
      </c>
      <c r="D623" s="55" t="s">
        <v>38</v>
      </c>
      <c r="E623" s="55" t="s">
        <v>39</v>
      </c>
      <c r="F623" s="55" t="s">
        <v>40</v>
      </c>
      <c r="G623" s="30"/>
      <c r="H623" s="30"/>
      <c r="I623" s="31"/>
    </row>
    <row r="624" spans="1:9" ht="12.75">
      <c r="A624" s="32" t="s">
        <v>41</v>
      </c>
      <c r="B624" s="33"/>
      <c r="C624" s="33"/>
      <c r="D624" s="34"/>
      <c r="E624" s="56"/>
      <c r="F624" s="56">
        <f>E624*C624</f>
        <v>0</v>
      </c>
      <c r="G624" s="57"/>
      <c r="H624" s="30"/>
      <c r="I624" s="31"/>
    </row>
    <row r="625" spans="1:9" ht="12.75">
      <c r="A625" s="32" t="s">
        <v>43</v>
      </c>
      <c r="B625" s="33"/>
      <c r="C625" s="33"/>
      <c r="D625" s="34"/>
      <c r="E625" s="56"/>
      <c r="F625" s="56">
        <f>E625*C625</f>
        <v>0</v>
      </c>
      <c r="G625" s="57"/>
      <c r="H625" s="30"/>
      <c r="I625" s="31"/>
    </row>
    <row r="626" spans="1:9" ht="12.75">
      <c r="A626" s="32" t="s">
        <v>44</v>
      </c>
      <c r="B626" s="33"/>
      <c r="C626" s="33"/>
      <c r="D626" s="34"/>
      <c r="E626" s="56"/>
      <c r="F626" s="56">
        <f>E626*C626</f>
        <v>0</v>
      </c>
      <c r="G626" s="57"/>
      <c r="H626" s="30"/>
      <c r="I626" s="31"/>
    </row>
    <row r="627" spans="1:9" ht="12.75">
      <c r="A627" s="58" t="s">
        <v>46</v>
      </c>
      <c r="B627" s="36"/>
      <c r="C627" s="36"/>
      <c r="D627" s="37"/>
      <c r="E627" s="38"/>
      <c r="F627" s="59">
        <f>SUM(F624:F626)</f>
        <v>0</v>
      </c>
      <c r="G627" s="57"/>
      <c r="H627" s="30"/>
      <c r="I627" s="31"/>
    </row>
    <row r="628" spans="1:9" ht="15">
      <c r="A628" s="48" t="s">
        <v>47</v>
      </c>
      <c r="B628" s="40"/>
      <c r="C628" s="40"/>
      <c r="D628" s="40"/>
      <c r="E628" s="40"/>
      <c r="F628" s="40"/>
      <c r="G628" s="40"/>
      <c r="H628" s="40"/>
      <c r="I628" s="21">
        <f>ROUND(F634,2)</f>
        <v>40.81</v>
      </c>
    </row>
    <row r="629" spans="1:9" ht="33.75">
      <c r="A629" s="60" t="s">
        <v>35</v>
      </c>
      <c r="B629" s="61" t="s">
        <v>48</v>
      </c>
      <c r="C629" s="62" t="s">
        <v>49</v>
      </c>
      <c r="D629" s="61" t="s">
        <v>50</v>
      </c>
      <c r="E629" s="63"/>
      <c r="F629" s="63"/>
      <c r="G629" s="63"/>
      <c r="H629" s="30"/>
      <c r="I629" s="31"/>
    </row>
    <row r="630" spans="1:9" ht="12.75">
      <c r="A630" s="64" t="s">
        <v>179</v>
      </c>
      <c r="B630" s="65">
        <v>916000</v>
      </c>
      <c r="C630" s="26">
        <v>10.15</v>
      </c>
      <c r="D630" s="66">
        <f>B630*C630/100</f>
        <v>92974</v>
      </c>
      <c r="E630" s="63"/>
      <c r="F630" s="63"/>
      <c r="G630" s="63"/>
      <c r="H630" s="30"/>
      <c r="I630" s="31"/>
    </row>
    <row r="631" spans="1:9" ht="12.75">
      <c r="A631" s="67" t="s">
        <v>52</v>
      </c>
      <c r="B631" s="68"/>
      <c r="C631" s="26"/>
      <c r="D631" s="66">
        <f>B631*C631/100</f>
        <v>0</v>
      </c>
      <c r="E631" s="63"/>
      <c r="F631" s="63"/>
      <c r="G631" s="63"/>
      <c r="H631" s="30"/>
      <c r="I631" s="31"/>
    </row>
    <row r="632" spans="1:9" ht="12.75">
      <c r="A632" s="69" t="s">
        <v>53</v>
      </c>
      <c r="B632" s="69"/>
      <c r="C632" s="69"/>
      <c r="D632" s="66">
        <f>SUM(D630:D631)</f>
        <v>92974</v>
      </c>
      <c r="E632" s="63"/>
      <c r="F632" s="63"/>
      <c r="G632" s="63"/>
      <c r="H632" s="30"/>
      <c r="I632" s="31"/>
    </row>
    <row r="633" spans="1:9" ht="45">
      <c r="A633" s="70" t="s">
        <v>54</v>
      </c>
      <c r="B633" s="71"/>
      <c r="C633" s="28" t="s">
        <v>55</v>
      </c>
      <c r="D633" s="71"/>
      <c r="E633" s="72" t="s">
        <v>56</v>
      </c>
      <c r="F633" s="373" t="s">
        <v>57</v>
      </c>
      <c r="G633" s="374"/>
      <c r="H633" s="30"/>
      <c r="I633" s="31"/>
    </row>
    <row r="634" spans="1:9" ht="12.75">
      <c r="A634" s="66">
        <f>D632</f>
        <v>92974</v>
      </c>
      <c r="B634" s="73"/>
      <c r="C634" s="120">
        <f>D615*60*12</f>
        <v>91126.79999999999</v>
      </c>
      <c r="D634" s="73"/>
      <c r="E634" s="73">
        <f>F616</f>
        <v>40</v>
      </c>
      <c r="F634" s="375">
        <f>(A634/C634*E634)</f>
        <v>40.810826233336414</v>
      </c>
      <c r="G634" s="376"/>
      <c r="H634" s="30"/>
      <c r="I634" s="31"/>
    </row>
    <row r="635" spans="1:9" ht="15">
      <c r="A635" s="74" t="s">
        <v>58</v>
      </c>
      <c r="B635" s="75"/>
      <c r="C635" s="30"/>
      <c r="D635" s="76"/>
      <c r="E635" s="77"/>
      <c r="F635" s="30"/>
      <c r="G635" s="30"/>
      <c r="H635" s="30"/>
      <c r="I635" s="78">
        <f>I636+I638+I639</f>
        <v>371.56000000000006</v>
      </c>
    </row>
    <row r="636" spans="1:9" ht="15">
      <c r="A636" s="48" t="s">
        <v>59</v>
      </c>
      <c r="B636" s="50"/>
      <c r="C636" s="40"/>
      <c r="D636" s="41"/>
      <c r="E636" s="79"/>
      <c r="F636" s="40"/>
      <c r="G636" s="40"/>
      <c r="H636" s="40"/>
      <c r="I636" s="21">
        <v>123.45</v>
      </c>
    </row>
    <row r="637" spans="1:9" ht="15">
      <c r="A637" s="377" t="s">
        <v>60</v>
      </c>
      <c r="B637" s="378"/>
      <c r="C637" s="378"/>
      <c r="D637" s="378"/>
      <c r="E637" s="378"/>
      <c r="F637" s="81" t="s">
        <v>61</v>
      </c>
      <c r="G637" s="82">
        <v>1.05</v>
      </c>
      <c r="H637" s="30"/>
      <c r="I637" s="83"/>
    </row>
    <row r="638" spans="1:9" ht="15">
      <c r="A638" s="48" t="s">
        <v>62</v>
      </c>
      <c r="B638" s="50"/>
      <c r="C638" s="40"/>
      <c r="D638" s="40"/>
      <c r="E638" s="40"/>
      <c r="F638" s="40"/>
      <c r="G638" s="51">
        <v>30.2</v>
      </c>
      <c r="H638" s="40" t="s">
        <v>32</v>
      </c>
      <c r="I638" s="21">
        <f>ROUND(I636*G638%,2)</f>
        <v>37.28</v>
      </c>
    </row>
    <row r="639" spans="1:9" ht="15">
      <c r="A639" s="84" t="s">
        <v>63</v>
      </c>
      <c r="B639" s="85"/>
      <c r="C639" s="85"/>
      <c r="D639" s="86"/>
      <c r="E639" s="87"/>
      <c r="F639" s="85"/>
      <c r="G639" s="85"/>
      <c r="H639" s="85"/>
      <c r="I639" s="88">
        <v>210.83</v>
      </c>
    </row>
    <row r="640" spans="1:9" ht="15">
      <c r="A640" s="379" t="s">
        <v>64</v>
      </c>
      <c r="B640" s="380"/>
      <c r="C640" s="380"/>
      <c r="D640" s="380"/>
      <c r="E640" s="89"/>
      <c r="F640" s="90" t="s">
        <v>65</v>
      </c>
      <c r="G640" s="91">
        <v>1.92</v>
      </c>
      <c r="H640" s="92"/>
      <c r="I640" s="93"/>
    </row>
    <row r="641" spans="1:9" ht="15">
      <c r="A641" s="18" t="s">
        <v>66</v>
      </c>
      <c r="B641" s="94"/>
      <c r="C641" s="40"/>
      <c r="D641" s="40"/>
      <c r="E641" s="40"/>
      <c r="F641" s="40"/>
      <c r="G641" s="40"/>
      <c r="H641" s="40"/>
      <c r="I641" s="21">
        <f>I635+I612</f>
        <v>673.8633</v>
      </c>
    </row>
    <row r="642" spans="1:9" ht="15">
      <c r="A642" s="18" t="s">
        <v>72</v>
      </c>
      <c r="B642" s="94"/>
      <c r="C642" s="40"/>
      <c r="D642" s="40"/>
      <c r="E642" s="40"/>
      <c r="F642" s="40"/>
      <c r="G642" s="95">
        <f>I643/I641-1</f>
        <v>-0.005733061883619439</v>
      </c>
      <c r="H642" s="40"/>
      <c r="I642" s="21">
        <f>I643-I641</f>
        <v>-3.863299999999981</v>
      </c>
    </row>
    <row r="643" spans="1:9" ht="15.75">
      <c r="A643" s="96" t="s">
        <v>67</v>
      </c>
      <c r="B643" s="97"/>
      <c r="C643" s="98"/>
      <c r="D643" s="98"/>
      <c r="E643" s="98"/>
      <c r="F643" s="98"/>
      <c r="G643" s="98"/>
      <c r="H643" s="98"/>
      <c r="I643" s="99">
        <v>670</v>
      </c>
    </row>
    <row r="645" spans="1:7" ht="15.75">
      <c r="A645" s="9" t="s">
        <v>68</v>
      </c>
      <c r="G645" s="92" t="s">
        <v>462</v>
      </c>
    </row>
    <row r="646" ht="12.75">
      <c r="A646" s="1" t="s">
        <v>461</v>
      </c>
    </row>
    <row r="670" spans="1:9" ht="15.75">
      <c r="A670" s="100"/>
      <c r="F670" s="2" t="s">
        <v>3</v>
      </c>
      <c r="I670" s="3"/>
    </row>
    <row r="671" spans="6:9" ht="15.75">
      <c r="F671" s="4" t="s">
        <v>73</v>
      </c>
      <c r="H671" s="3" t="s">
        <v>716</v>
      </c>
      <c r="I671"/>
    </row>
    <row r="672" spans="6:9" ht="15.75">
      <c r="F672" s="4">
        <v>21</v>
      </c>
      <c r="G672" s="1" t="s">
        <v>694</v>
      </c>
      <c r="I672" s="3" t="s">
        <v>717</v>
      </c>
    </row>
    <row r="673" spans="1:9" ht="14.25">
      <c r="A673" s="5" t="s">
        <v>460</v>
      </c>
      <c r="B673" s="5"/>
      <c r="C673" s="5"/>
      <c r="D673" s="5"/>
      <c r="E673" s="5"/>
      <c r="F673" s="5"/>
      <c r="G673" s="5"/>
      <c r="H673" s="5"/>
      <c r="I673" s="6"/>
    </row>
    <row r="674" spans="2:9" ht="15.75">
      <c r="B674" s="7"/>
      <c r="C674" s="7"/>
      <c r="D674" s="7" t="s">
        <v>9</v>
      </c>
      <c r="E674" s="7"/>
      <c r="F674" s="7"/>
      <c r="G674" s="7"/>
      <c r="H674" s="7"/>
      <c r="I674" s="8"/>
    </row>
    <row r="675" spans="1:9" ht="18.75">
      <c r="A675" s="9" t="s">
        <v>10</v>
      </c>
      <c r="B675" s="10"/>
      <c r="C675" s="10"/>
      <c r="D675" s="11" t="s">
        <v>198</v>
      </c>
      <c r="E675" s="12"/>
      <c r="F675" s="12"/>
      <c r="G675" s="12"/>
      <c r="H675" s="12"/>
      <c r="I675" s="3"/>
    </row>
    <row r="676" spans="1:9" ht="15.75">
      <c r="A676" s="13" t="s">
        <v>12</v>
      </c>
      <c r="B676" s="10"/>
      <c r="C676" s="10"/>
      <c r="D676" s="14" t="s">
        <v>199</v>
      </c>
      <c r="E676" s="14"/>
      <c r="F676" s="13"/>
      <c r="G676" s="15"/>
      <c r="H676" s="16"/>
      <c r="I676" s="17"/>
    </row>
    <row r="678" spans="1:9" ht="18.75">
      <c r="A678" s="4"/>
      <c r="B678" s="11"/>
      <c r="C678" s="12"/>
      <c r="D678" s="12"/>
      <c r="E678" s="12"/>
      <c r="F678" s="12"/>
      <c r="G678" s="12"/>
      <c r="H678" s="12"/>
      <c r="I678" s="17" t="s">
        <v>14</v>
      </c>
    </row>
    <row r="679" spans="1:9" ht="18.75">
      <c r="A679" s="18" t="s">
        <v>15</v>
      </c>
      <c r="B679" s="19"/>
      <c r="C679" s="20"/>
      <c r="D679" s="20"/>
      <c r="E679" s="20"/>
      <c r="F679" s="20"/>
      <c r="G679" s="20"/>
      <c r="H679" s="20"/>
      <c r="I679" s="21">
        <f>I687+I688+I689+I695</f>
        <v>148.19070000000002</v>
      </c>
    </row>
    <row r="680" spans="1:9" ht="15.75">
      <c r="A680" s="22" t="s">
        <v>16</v>
      </c>
      <c r="B680" s="23"/>
      <c r="C680" s="23"/>
      <c r="D680" s="23"/>
      <c r="E680" s="23"/>
      <c r="F680" s="23"/>
      <c r="G680" s="23"/>
      <c r="H680" s="23"/>
      <c r="I680" s="24"/>
    </row>
    <row r="681" spans="1:9" ht="33.75">
      <c r="A681" s="25" t="s">
        <v>17</v>
      </c>
      <c r="B681" s="26" t="s">
        <v>18</v>
      </c>
      <c r="C681" s="27" t="s">
        <v>19</v>
      </c>
      <c r="D681" s="28" t="s">
        <v>20</v>
      </c>
      <c r="E681" s="28" t="s">
        <v>21</v>
      </c>
      <c r="F681" s="28" t="s">
        <v>22</v>
      </c>
      <c r="G681" s="29" t="s">
        <v>23</v>
      </c>
      <c r="H681" s="30"/>
      <c r="I681" s="31"/>
    </row>
    <row r="682" spans="1:9" ht="12.75">
      <c r="A682" s="32" t="s">
        <v>24</v>
      </c>
      <c r="B682" s="33">
        <v>1</v>
      </c>
      <c r="C682" s="33">
        <v>15612</v>
      </c>
      <c r="D682" s="117">
        <f>148.9*0.85</f>
        <v>126.565</v>
      </c>
      <c r="E682" s="118">
        <f>D682*60</f>
        <v>7593.9</v>
      </c>
      <c r="F682" s="29">
        <v>20</v>
      </c>
      <c r="G682" s="33">
        <f>B682*C682/E682*F682</f>
        <v>41.11721249950619</v>
      </c>
      <c r="H682" s="30"/>
      <c r="I682" s="31"/>
    </row>
    <row r="683" spans="1:9" ht="12.75">
      <c r="A683" s="35" t="s">
        <v>25</v>
      </c>
      <c r="B683" s="36">
        <v>1</v>
      </c>
      <c r="C683" s="36">
        <v>12406</v>
      </c>
      <c r="D683" s="117">
        <f>148.9*0.85</f>
        <v>126.565</v>
      </c>
      <c r="E683" s="119">
        <f>D683*60</f>
        <v>7593.9</v>
      </c>
      <c r="F683" s="38">
        <v>20</v>
      </c>
      <c r="G683" s="36">
        <f>B683*C683/E683*F683</f>
        <v>32.67359327881589</v>
      </c>
      <c r="H683" s="30"/>
      <c r="I683" s="31"/>
    </row>
    <row r="684" spans="1:9" ht="12.75">
      <c r="A684" s="39" t="s">
        <v>26</v>
      </c>
      <c r="B684" s="40"/>
      <c r="C684" s="41"/>
      <c r="D684" s="41"/>
      <c r="E684" s="41"/>
      <c r="F684" s="41"/>
      <c r="G684" s="42">
        <f>ROUND((G682+G683),2)</f>
        <v>73.79</v>
      </c>
      <c r="H684" s="30"/>
      <c r="I684" s="31"/>
    </row>
    <row r="685" spans="1:9" ht="12.75">
      <c r="A685" s="369" t="s">
        <v>27</v>
      </c>
      <c r="B685" s="370"/>
      <c r="C685" s="370"/>
      <c r="D685" s="370"/>
      <c r="E685" s="370"/>
      <c r="F685" s="370"/>
      <c r="G685" s="101"/>
      <c r="H685" s="30"/>
      <c r="I685" s="44">
        <f>G684*G685</f>
        <v>0</v>
      </c>
    </row>
    <row r="686" spans="1:9" ht="12.75">
      <c r="A686" s="371" t="s">
        <v>28</v>
      </c>
      <c r="B686" s="372"/>
      <c r="C686" s="372"/>
      <c r="D686" s="372"/>
      <c r="E686" s="372"/>
      <c r="F686" s="45" t="s">
        <v>29</v>
      </c>
      <c r="G686" s="46">
        <v>1.33</v>
      </c>
      <c r="H686" s="40"/>
      <c r="I686" s="47">
        <f>G684*G686</f>
        <v>98.14070000000001</v>
      </c>
    </row>
    <row r="687" spans="1:9" ht="15">
      <c r="A687" s="48" t="s">
        <v>30</v>
      </c>
      <c r="B687" s="40"/>
      <c r="C687" s="40"/>
      <c r="D687" s="40"/>
      <c r="E687" s="40"/>
      <c r="F687" s="40"/>
      <c r="G687" s="49"/>
      <c r="H687" s="40"/>
      <c r="I687" s="21">
        <f>I685+I686</f>
        <v>98.14070000000001</v>
      </c>
    </row>
    <row r="688" spans="1:9" ht="15">
      <c r="A688" s="48" t="s">
        <v>31</v>
      </c>
      <c r="B688" s="50"/>
      <c r="C688" s="40"/>
      <c r="D688" s="40"/>
      <c r="E688" s="40"/>
      <c r="F688" s="40"/>
      <c r="G688" s="51">
        <v>30.2</v>
      </c>
      <c r="H688" s="40" t="s">
        <v>32</v>
      </c>
      <c r="I688" s="21">
        <f>ROUND((I687*G688/100),2)</f>
        <v>29.64</v>
      </c>
    </row>
    <row r="689" spans="1:9" ht="15">
      <c r="A689" s="48" t="s">
        <v>33</v>
      </c>
      <c r="B689" s="50"/>
      <c r="C689" s="40"/>
      <c r="D689" s="40"/>
      <c r="E689" s="40"/>
      <c r="F689" s="41" t="s">
        <v>34</v>
      </c>
      <c r="G689" s="40"/>
      <c r="H689" s="40"/>
      <c r="I689" s="21">
        <f>ROUND(F694,2)</f>
        <v>0</v>
      </c>
    </row>
    <row r="690" spans="1:9" ht="22.5">
      <c r="A690" s="52" t="s">
        <v>35</v>
      </c>
      <c r="B690" s="53" t="s">
        <v>36</v>
      </c>
      <c r="C690" s="54" t="s">
        <v>37</v>
      </c>
      <c r="D690" s="55" t="s">
        <v>38</v>
      </c>
      <c r="E690" s="55" t="s">
        <v>39</v>
      </c>
      <c r="F690" s="55" t="s">
        <v>40</v>
      </c>
      <c r="G690" s="30"/>
      <c r="H690" s="30"/>
      <c r="I690" s="31"/>
    </row>
    <row r="691" spans="1:9" ht="12.75">
      <c r="A691" s="32" t="s">
        <v>41</v>
      </c>
      <c r="B691" s="33"/>
      <c r="C691" s="33"/>
      <c r="D691" s="34"/>
      <c r="E691" s="56"/>
      <c r="F691" s="56">
        <f>E691*C691</f>
        <v>0</v>
      </c>
      <c r="G691" s="57"/>
      <c r="H691" s="30"/>
      <c r="I691" s="31"/>
    </row>
    <row r="692" spans="1:9" ht="12.75">
      <c r="A692" s="32" t="s">
        <v>43</v>
      </c>
      <c r="B692" s="33"/>
      <c r="C692" s="33"/>
      <c r="D692" s="34"/>
      <c r="E692" s="56"/>
      <c r="F692" s="56">
        <f>E692*C692</f>
        <v>0</v>
      </c>
      <c r="G692" s="57"/>
      <c r="H692" s="30"/>
      <c r="I692" s="31"/>
    </row>
    <row r="693" spans="1:9" ht="12.75">
      <c r="A693" s="32" t="s">
        <v>44</v>
      </c>
      <c r="B693" s="33"/>
      <c r="C693" s="33"/>
      <c r="D693" s="34"/>
      <c r="E693" s="56"/>
      <c r="F693" s="56">
        <f>E693*C693</f>
        <v>0</v>
      </c>
      <c r="G693" s="57"/>
      <c r="H693" s="30"/>
      <c r="I693" s="31"/>
    </row>
    <row r="694" spans="1:9" ht="12.75">
      <c r="A694" s="58" t="s">
        <v>46</v>
      </c>
      <c r="B694" s="36"/>
      <c r="C694" s="36"/>
      <c r="D694" s="37"/>
      <c r="E694" s="38"/>
      <c r="F694" s="59">
        <f>SUM(F691:F693)</f>
        <v>0</v>
      </c>
      <c r="G694" s="57"/>
      <c r="H694" s="30"/>
      <c r="I694" s="31"/>
    </row>
    <row r="695" spans="1:9" ht="15">
      <c r="A695" s="48" t="s">
        <v>47</v>
      </c>
      <c r="B695" s="40"/>
      <c r="C695" s="40"/>
      <c r="D695" s="40"/>
      <c r="E695" s="40"/>
      <c r="F695" s="40"/>
      <c r="G695" s="40"/>
      <c r="H695" s="40"/>
      <c r="I695" s="21">
        <f>ROUND(F701,2)</f>
        <v>20.41</v>
      </c>
    </row>
    <row r="696" spans="1:9" ht="33.75">
      <c r="A696" s="60" t="s">
        <v>35</v>
      </c>
      <c r="B696" s="61" t="s">
        <v>48</v>
      </c>
      <c r="C696" s="62" t="s">
        <v>49</v>
      </c>
      <c r="D696" s="61" t="s">
        <v>50</v>
      </c>
      <c r="E696" s="63"/>
      <c r="F696" s="63"/>
      <c r="G696" s="63"/>
      <c r="H696" s="30"/>
      <c r="I696" s="31"/>
    </row>
    <row r="697" spans="1:9" ht="12.75">
      <c r="A697" s="64" t="s">
        <v>179</v>
      </c>
      <c r="B697" s="65">
        <v>916000</v>
      </c>
      <c r="C697" s="26">
        <v>10.15</v>
      </c>
      <c r="D697" s="66">
        <f>B697*C697/100</f>
        <v>92974</v>
      </c>
      <c r="E697" s="63"/>
      <c r="F697" s="63"/>
      <c r="G697" s="63"/>
      <c r="H697" s="30"/>
      <c r="I697" s="31"/>
    </row>
    <row r="698" spans="1:9" ht="12.75">
      <c r="A698" s="67" t="s">
        <v>52</v>
      </c>
      <c r="B698" s="68"/>
      <c r="C698" s="26"/>
      <c r="D698" s="66">
        <f>B698*C698/100</f>
        <v>0</v>
      </c>
      <c r="E698" s="63"/>
      <c r="F698" s="63"/>
      <c r="G698" s="63"/>
      <c r="H698" s="30"/>
      <c r="I698" s="31"/>
    </row>
    <row r="699" spans="1:9" ht="12.75">
      <c r="A699" s="69" t="s">
        <v>53</v>
      </c>
      <c r="B699" s="69"/>
      <c r="C699" s="69"/>
      <c r="D699" s="66">
        <f>SUM(D697:D698)</f>
        <v>92974</v>
      </c>
      <c r="E699" s="63"/>
      <c r="F699" s="63"/>
      <c r="G699" s="63"/>
      <c r="H699" s="30"/>
      <c r="I699" s="31"/>
    </row>
    <row r="700" spans="1:9" ht="45">
      <c r="A700" s="70" t="s">
        <v>54</v>
      </c>
      <c r="B700" s="71"/>
      <c r="C700" s="28" t="s">
        <v>55</v>
      </c>
      <c r="D700" s="71"/>
      <c r="E700" s="72" t="s">
        <v>56</v>
      </c>
      <c r="F700" s="373" t="s">
        <v>57</v>
      </c>
      <c r="G700" s="374"/>
      <c r="H700" s="30"/>
      <c r="I700" s="31"/>
    </row>
    <row r="701" spans="1:9" ht="12.75">
      <c r="A701" s="66">
        <f>D699</f>
        <v>92974</v>
      </c>
      <c r="B701" s="73"/>
      <c r="C701" s="120">
        <f>D682*60*12</f>
        <v>91126.79999999999</v>
      </c>
      <c r="D701" s="73"/>
      <c r="E701" s="73">
        <f>F683</f>
        <v>20</v>
      </c>
      <c r="F701" s="375">
        <f>(A701/C701*E701)</f>
        <v>20.405413116668207</v>
      </c>
      <c r="G701" s="376"/>
      <c r="H701" s="30"/>
      <c r="I701" s="31"/>
    </row>
    <row r="702" spans="1:9" ht="15">
      <c r="A702" s="74" t="s">
        <v>58</v>
      </c>
      <c r="B702" s="75"/>
      <c r="C702" s="30"/>
      <c r="D702" s="76"/>
      <c r="E702" s="77"/>
      <c r="F702" s="30"/>
      <c r="G702" s="30"/>
      <c r="H702" s="30"/>
      <c r="I702" s="78">
        <v>216</v>
      </c>
    </row>
    <row r="703" spans="1:9" ht="15">
      <c r="A703" s="48" t="s">
        <v>59</v>
      </c>
      <c r="B703" s="50"/>
      <c r="C703" s="40"/>
      <c r="D703" s="41"/>
      <c r="E703" s="79"/>
      <c r="F703" s="40"/>
      <c r="G703" s="40"/>
      <c r="H703" s="40"/>
      <c r="I703" s="21">
        <v>43.84</v>
      </c>
    </row>
    <row r="704" spans="1:9" ht="15">
      <c r="A704" s="377" t="s">
        <v>60</v>
      </c>
      <c r="B704" s="378"/>
      <c r="C704" s="378"/>
      <c r="D704" s="378"/>
      <c r="E704" s="378"/>
      <c r="F704" s="81" t="s">
        <v>61</v>
      </c>
      <c r="G704" s="82">
        <v>1.05</v>
      </c>
      <c r="H704" s="30"/>
      <c r="I704" s="83"/>
    </row>
    <row r="705" spans="1:9" ht="15">
      <c r="A705" s="48" t="s">
        <v>62</v>
      </c>
      <c r="B705" s="50"/>
      <c r="C705" s="40"/>
      <c r="D705" s="40"/>
      <c r="E705" s="40"/>
      <c r="F705" s="40"/>
      <c r="G705" s="51">
        <v>30.2</v>
      </c>
      <c r="H705" s="40" t="s">
        <v>32</v>
      </c>
      <c r="I705" s="21">
        <f>ROUND(I703*G705%,2)</f>
        <v>13.24</v>
      </c>
    </row>
    <row r="706" spans="1:9" ht="15">
      <c r="A706" s="84" t="s">
        <v>63</v>
      </c>
      <c r="B706" s="85"/>
      <c r="C706" s="85"/>
      <c r="D706" s="86"/>
      <c r="E706" s="87"/>
      <c r="F706" s="85"/>
      <c r="G706" s="85"/>
      <c r="H706" s="85"/>
      <c r="I706" s="88">
        <v>74.86</v>
      </c>
    </row>
    <row r="707" spans="1:9" ht="15">
      <c r="A707" s="379" t="s">
        <v>64</v>
      </c>
      <c r="B707" s="380"/>
      <c r="C707" s="380"/>
      <c r="D707" s="380"/>
      <c r="E707" s="89"/>
      <c r="F707" s="90" t="s">
        <v>65</v>
      </c>
      <c r="G707" s="91">
        <v>1.92</v>
      </c>
      <c r="H707" s="92"/>
      <c r="I707" s="93"/>
    </row>
    <row r="708" spans="1:9" ht="15">
      <c r="A708" s="18" t="s">
        <v>66</v>
      </c>
      <c r="B708" s="94"/>
      <c r="C708" s="40"/>
      <c r="D708" s="40"/>
      <c r="E708" s="40"/>
      <c r="F708" s="40"/>
      <c r="G708" s="40"/>
      <c r="H708" s="40"/>
      <c r="I708" s="21">
        <f>I702+I679</f>
        <v>364.1907</v>
      </c>
    </row>
    <row r="709" spans="1:9" ht="15">
      <c r="A709" s="18" t="s">
        <v>72</v>
      </c>
      <c r="B709" s="94"/>
      <c r="C709" s="40"/>
      <c r="D709" s="40"/>
      <c r="E709" s="40"/>
      <c r="F709" s="40"/>
      <c r="G709" s="95">
        <f>I710/I708-1</f>
        <v>0.0022221874419088294</v>
      </c>
      <c r="H709" s="40"/>
      <c r="I709" s="21">
        <f>I710-I708</f>
        <v>0.8093000000000075</v>
      </c>
    </row>
    <row r="710" spans="1:9" ht="15.75">
      <c r="A710" s="96" t="s">
        <v>67</v>
      </c>
      <c r="B710" s="97"/>
      <c r="C710" s="98"/>
      <c r="D710" s="98"/>
      <c r="E710" s="98"/>
      <c r="F710" s="98"/>
      <c r="G710" s="98"/>
      <c r="H710" s="98"/>
      <c r="I710" s="99">
        <v>365</v>
      </c>
    </row>
    <row r="712" spans="1:7" ht="15.75">
      <c r="A712" s="9" t="s">
        <v>68</v>
      </c>
      <c r="G712" s="92" t="s">
        <v>462</v>
      </c>
    </row>
    <row r="713" ht="12.75">
      <c r="A713" s="1" t="s">
        <v>461</v>
      </c>
    </row>
    <row r="737" spans="1:9" ht="15.75">
      <c r="A737" s="100"/>
      <c r="F737" s="2" t="s">
        <v>3</v>
      </c>
      <c r="I737" s="3"/>
    </row>
    <row r="738" spans="6:9" ht="15.75">
      <c r="F738" s="4" t="s">
        <v>73</v>
      </c>
      <c r="H738" s="3" t="s">
        <v>716</v>
      </c>
      <c r="I738"/>
    </row>
    <row r="739" spans="6:9" ht="15.75">
      <c r="F739" s="4" t="s">
        <v>760</v>
      </c>
      <c r="I739" s="3" t="s">
        <v>717</v>
      </c>
    </row>
    <row r="740" spans="1:9" ht="14.25">
      <c r="A740" s="5" t="s">
        <v>460</v>
      </c>
      <c r="B740" s="5"/>
      <c r="C740" s="5"/>
      <c r="D740" s="5"/>
      <c r="E740" s="5"/>
      <c r="F740" s="5"/>
      <c r="G740" s="5"/>
      <c r="H740" s="5"/>
      <c r="I740" s="6"/>
    </row>
    <row r="741" spans="2:9" ht="15.75">
      <c r="B741" s="7"/>
      <c r="C741" s="7"/>
      <c r="D741" s="7" t="s">
        <v>9</v>
      </c>
      <c r="E741" s="7"/>
      <c r="F741" s="7"/>
      <c r="G741" s="7"/>
      <c r="H741" s="7"/>
      <c r="I741" s="8"/>
    </row>
    <row r="742" spans="1:9" ht="18.75">
      <c r="A742" s="9" t="s">
        <v>10</v>
      </c>
      <c r="B742" s="10"/>
      <c r="C742" s="10"/>
      <c r="D742" s="11" t="s">
        <v>200</v>
      </c>
      <c r="E742" s="12"/>
      <c r="F742" s="12"/>
      <c r="G742" s="12"/>
      <c r="H742" s="12"/>
      <c r="I742" s="3"/>
    </row>
    <row r="743" spans="1:9" ht="18.75">
      <c r="A743" s="9"/>
      <c r="B743" s="10"/>
      <c r="C743" s="10"/>
      <c r="D743" s="11" t="s">
        <v>201</v>
      </c>
      <c r="E743" s="12"/>
      <c r="F743" s="12"/>
      <c r="G743" s="12"/>
      <c r="H743" s="12"/>
      <c r="I743" s="3"/>
    </row>
    <row r="744" spans="1:9" ht="15.75">
      <c r="A744" s="13" t="s">
        <v>12</v>
      </c>
      <c r="B744" s="10"/>
      <c r="C744" s="10"/>
      <c r="D744" s="14" t="s">
        <v>202</v>
      </c>
      <c r="E744" s="14"/>
      <c r="F744" s="13"/>
      <c r="G744" s="15"/>
      <c r="H744" s="16"/>
      <c r="I744" s="17"/>
    </row>
    <row r="746" spans="1:9" ht="18.75">
      <c r="A746" s="4"/>
      <c r="B746" s="11"/>
      <c r="C746" s="12"/>
      <c r="D746" s="12"/>
      <c r="E746" s="12"/>
      <c r="F746" s="12"/>
      <c r="G746" s="12"/>
      <c r="H746" s="12"/>
      <c r="I746" s="17" t="s">
        <v>14</v>
      </c>
    </row>
    <row r="747" spans="1:9" ht="18.75">
      <c r="A747" s="18" t="s">
        <v>15</v>
      </c>
      <c r="B747" s="19"/>
      <c r="C747" s="20"/>
      <c r="D747" s="20"/>
      <c r="E747" s="20"/>
      <c r="F747" s="20"/>
      <c r="G747" s="20"/>
      <c r="H747" s="20"/>
      <c r="I747" s="21">
        <f>I755+I756+I757+I763</f>
        <v>148.19070000000002</v>
      </c>
    </row>
    <row r="748" spans="1:9" ht="15.75">
      <c r="A748" s="22" t="s">
        <v>16</v>
      </c>
      <c r="B748" s="23"/>
      <c r="C748" s="23"/>
      <c r="D748" s="23"/>
      <c r="E748" s="23"/>
      <c r="F748" s="23"/>
      <c r="G748" s="23"/>
      <c r="H748" s="23"/>
      <c r="I748" s="24"/>
    </row>
    <row r="749" spans="1:9" ht="33.75">
      <c r="A749" s="25" t="s">
        <v>17</v>
      </c>
      <c r="B749" s="26" t="s">
        <v>18</v>
      </c>
      <c r="C749" s="27" t="s">
        <v>19</v>
      </c>
      <c r="D749" s="28" t="s">
        <v>20</v>
      </c>
      <c r="E749" s="28" t="s">
        <v>21</v>
      </c>
      <c r="F749" s="28" t="s">
        <v>22</v>
      </c>
      <c r="G749" s="29" t="s">
        <v>23</v>
      </c>
      <c r="H749" s="30"/>
      <c r="I749" s="31"/>
    </row>
    <row r="750" spans="1:9" ht="12.75">
      <c r="A750" s="32" t="s">
        <v>24</v>
      </c>
      <c r="B750" s="33">
        <v>1</v>
      </c>
      <c r="C750" s="33">
        <v>15612</v>
      </c>
      <c r="D750" s="117">
        <f>148.9*0.85</f>
        <v>126.565</v>
      </c>
      <c r="E750" s="118">
        <f>D750*60</f>
        <v>7593.9</v>
      </c>
      <c r="F750" s="29">
        <v>20</v>
      </c>
      <c r="G750" s="33">
        <f>B750*C750/E750*F750</f>
        <v>41.11721249950619</v>
      </c>
      <c r="H750" s="30"/>
      <c r="I750" s="31"/>
    </row>
    <row r="751" spans="1:9" ht="12.75">
      <c r="A751" s="35" t="s">
        <v>25</v>
      </c>
      <c r="B751" s="36">
        <v>1</v>
      </c>
      <c r="C751" s="36">
        <v>12406</v>
      </c>
      <c r="D751" s="117">
        <f>148.9*0.85</f>
        <v>126.565</v>
      </c>
      <c r="E751" s="119">
        <f>D751*60</f>
        <v>7593.9</v>
      </c>
      <c r="F751" s="38">
        <v>20</v>
      </c>
      <c r="G751" s="36">
        <f>B751*C751/E751*F751</f>
        <v>32.67359327881589</v>
      </c>
      <c r="H751" s="30"/>
      <c r="I751" s="31"/>
    </row>
    <row r="752" spans="1:9" ht="12.75">
      <c r="A752" s="39" t="s">
        <v>26</v>
      </c>
      <c r="B752" s="40"/>
      <c r="C752" s="41"/>
      <c r="D752" s="41"/>
      <c r="E752" s="41"/>
      <c r="F752" s="41"/>
      <c r="G752" s="42">
        <f>ROUND((G750+G751),2)</f>
        <v>73.79</v>
      </c>
      <c r="H752" s="30"/>
      <c r="I752" s="31"/>
    </row>
    <row r="753" spans="1:9" ht="12.75">
      <c r="A753" s="369" t="s">
        <v>27</v>
      </c>
      <c r="B753" s="370"/>
      <c r="C753" s="370"/>
      <c r="D753" s="370"/>
      <c r="E753" s="370"/>
      <c r="F753" s="370"/>
      <c r="G753" s="101"/>
      <c r="H753" s="30"/>
      <c r="I753" s="44">
        <f>G752*G753</f>
        <v>0</v>
      </c>
    </row>
    <row r="754" spans="1:9" ht="12.75">
      <c r="A754" s="371" t="s">
        <v>28</v>
      </c>
      <c r="B754" s="372"/>
      <c r="C754" s="372"/>
      <c r="D754" s="372"/>
      <c r="E754" s="372"/>
      <c r="F754" s="45" t="s">
        <v>29</v>
      </c>
      <c r="G754" s="46">
        <v>1.33</v>
      </c>
      <c r="H754" s="40"/>
      <c r="I754" s="47">
        <f>G752*G754</f>
        <v>98.14070000000001</v>
      </c>
    </row>
    <row r="755" spans="1:9" ht="15">
      <c r="A755" s="48" t="s">
        <v>30</v>
      </c>
      <c r="B755" s="40"/>
      <c r="C755" s="40"/>
      <c r="D755" s="40"/>
      <c r="E755" s="40"/>
      <c r="F755" s="40"/>
      <c r="G755" s="49"/>
      <c r="H755" s="40"/>
      <c r="I755" s="21">
        <f>I753+I754</f>
        <v>98.14070000000001</v>
      </c>
    </row>
    <row r="756" spans="1:9" ht="15">
      <c r="A756" s="48" t="s">
        <v>31</v>
      </c>
      <c r="B756" s="50"/>
      <c r="C756" s="40"/>
      <c r="D756" s="40"/>
      <c r="E756" s="40"/>
      <c r="F756" s="40"/>
      <c r="G756" s="51">
        <v>30.2</v>
      </c>
      <c r="H756" s="40" t="s">
        <v>32</v>
      </c>
      <c r="I756" s="21">
        <f>ROUND((I755*G756/100),2)</f>
        <v>29.64</v>
      </c>
    </row>
    <row r="757" spans="1:9" ht="15">
      <c r="A757" s="48" t="s">
        <v>33</v>
      </c>
      <c r="B757" s="50"/>
      <c r="C757" s="40"/>
      <c r="D757" s="40"/>
      <c r="E757" s="40"/>
      <c r="F757" s="41" t="s">
        <v>34</v>
      </c>
      <c r="G757" s="40"/>
      <c r="H757" s="40"/>
      <c r="I757" s="21">
        <f>ROUND(F762,2)</f>
        <v>0</v>
      </c>
    </row>
    <row r="758" spans="1:9" ht="22.5">
      <c r="A758" s="52" t="s">
        <v>35</v>
      </c>
      <c r="B758" s="53" t="s">
        <v>36</v>
      </c>
      <c r="C758" s="54" t="s">
        <v>37</v>
      </c>
      <c r="D758" s="55" t="s">
        <v>38</v>
      </c>
      <c r="E758" s="55" t="s">
        <v>39</v>
      </c>
      <c r="F758" s="55" t="s">
        <v>40</v>
      </c>
      <c r="G758" s="30"/>
      <c r="H758" s="30"/>
      <c r="I758" s="31"/>
    </row>
    <row r="759" spans="1:9" ht="12.75">
      <c r="A759" s="32" t="s">
        <v>41</v>
      </c>
      <c r="B759" s="33"/>
      <c r="C759" s="33"/>
      <c r="D759" s="34"/>
      <c r="E759" s="56"/>
      <c r="F759" s="56">
        <f>E759*C759</f>
        <v>0</v>
      </c>
      <c r="G759" s="57"/>
      <c r="H759" s="30"/>
      <c r="I759" s="31"/>
    </row>
    <row r="760" spans="1:9" ht="12.75">
      <c r="A760" s="32" t="s">
        <v>43</v>
      </c>
      <c r="B760" s="33"/>
      <c r="C760" s="33"/>
      <c r="D760" s="34"/>
      <c r="E760" s="56"/>
      <c r="F760" s="56">
        <f>E760*C760</f>
        <v>0</v>
      </c>
      <c r="G760" s="57"/>
      <c r="H760" s="30"/>
      <c r="I760" s="31"/>
    </row>
    <row r="761" spans="1:9" ht="12.75">
      <c r="A761" s="32" t="s">
        <v>44</v>
      </c>
      <c r="B761" s="33"/>
      <c r="C761" s="33"/>
      <c r="D761" s="34"/>
      <c r="E761" s="56"/>
      <c r="F761" s="56">
        <f>E761*C761</f>
        <v>0</v>
      </c>
      <c r="G761" s="57"/>
      <c r="H761" s="30"/>
      <c r="I761" s="31"/>
    </row>
    <row r="762" spans="1:9" ht="12.75">
      <c r="A762" s="58" t="s">
        <v>46</v>
      </c>
      <c r="B762" s="36"/>
      <c r="C762" s="36"/>
      <c r="D762" s="37"/>
      <c r="E762" s="38"/>
      <c r="F762" s="59">
        <f>SUM(F759:F761)</f>
        <v>0</v>
      </c>
      <c r="G762" s="57"/>
      <c r="H762" s="30"/>
      <c r="I762" s="31"/>
    </row>
    <row r="763" spans="1:9" ht="15">
      <c r="A763" s="48" t="s">
        <v>47</v>
      </c>
      <c r="B763" s="40"/>
      <c r="C763" s="40"/>
      <c r="D763" s="40"/>
      <c r="E763" s="40"/>
      <c r="F763" s="40"/>
      <c r="G763" s="40"/>
      <c r="H763" s="40"/>
      <c r="I763" s="21">
        <f>ROUND(F769,2)</f>
        <v>20.41</v>
      </c>
    </row>
    <row r="764" spans="1:9" ht="33.75">
      <c r="A764" s="60" t="s">
        <v>35</v>
      </c>
      <c r="B764" s="61" t="s">
        <v>48</v>
      </c>
      <c r="C764" s="62" t="s">
        <v>49</v>
      </c>
      <c r="D764" s="61" t="s">
        <v>50</v>
      </c>
      <c r="E764" s="63"/>
      <c r="F764" s="63"/>
      <c r="G764" s="63"/>
      <c r="H764" s="30"/>
      <c r="I764" s="31"/>
    </row>
    <row r="765" spans="1:9" ht="12.75">
      <c r="A765" s="64" t="s">
        <v>179</v>
      </c>
      <c r="B765" s="65">
        <v>916000</v>
      </c>
      <c r="C765" s="26">
        <v>10.15</v>
      </c>
      <c r="D765" s="66">
        <f>B765*C765/100</f>
        <v>92974</v>
      </c>
      <c r="E765" s="63"/>
      <c r="F765" s="63"/>
      <c r="G765" s="63"/>
      <c r="H765" s="30"/>
      <c r="I765" s="31"/>
    </row>
    <row r="766" spans="1:9" ht="12.75">
      <c r="A766" s="67" t="s">
        <v>52</v>
      </c>
      <c r="B766" s="68"/>
      <c r="C766" s="26"/>
      <c r="D766" s="66">
        <f>B766*C766/100</f>
        <v>0</v>
      </c>
      <c r="E766" s="63"/>
      <c r="F766" s="63"/>
      <c r="G766" s="63"/>
      <c r="H766" s="30"/>
      <c r="I766" s="31"/>
    </row>
    <row r="767" spans="1:9" ht="12.75">
      <c r="A767" s="69" t="s">
        <v>53</v>
      </c>
      <c r="B767" s="69"/>
      <c r="C767" s="69"/>
      <c r="D767" s="66">
        <f>SUM(D765:D766)</f>
        <v>92974</v>
      </c>
      <c r="E767" s="63"/>
      <c r="F767" s="63"/>
      <c r="G767" s="63"/>
      <c r="H767" s="30"/>
      <c r="I767" s="31"/>
    </row>
    <row r="768" spans="1:9" ht="45">
      <c r="A768" s="70" t="s">
        <v>54</v>
      </c>
      <c r="B768" s="71"/>
      <c r="C768" s="28" t="s">
        <v>55</v>
      </c>
      <c r="D768" s="71"/>
      <c r="E768" s="72" t="s">
        <v>56</v>
      </c>
      <c r="F768" s="373" t="s">
        <v>57</v>
      </c>
      <c r="G768" s="374"/>
      <c r="H768" s="30"/>
      <c r="I768" s="31"/>
    </row>
    <row r="769" spans="1:9" ht="12.75">
      <c r="A769" s="66">
        <f>D767</f>
        <v>92974</v>
      </c>
      <c r="B769" s="73"/>
      <c r="C769" s="120">
        <f>D750*60*12</f>
        <v>91126.79999999999</v>
      </c>
      <c r="D769" s="73"/>
      <c r="E769" s="73">
        <f>F751</f>
        <v>20</v>
      </c>
      <c r="F769" s="375">
        <f>(A769/C769*E769)</f>
        <v>20.405413116668207</v>
      </c>
      <c r="G769" s="376"/>
      <c r="H769" s="30"/>
      <c r="I769" s="31"/>
    </row>
    <row r="770" spans="1:9" ht="15">
      <c r="A770" s="74" t="s">
        <v>58</v>
      </c>
      <c r="B770" s="75"/>
      <c r="C770" s="30"/>
      <c r="D770" s="76"/>
      <c r="E770" s="77"/>
      <c r="F770" s="30"/>
      <c r="G770" s="30"/>
      <c r="H770" s="30"/>
      <c r="I770" s="78">
        <v>216</v>
      </c>
    </row>
    <row r="771" spans="1:9" ht="15">
      <c r="A771" s="48" t="s">
        <v>59</v>
      </c>
      <c r="B771" s="50"/>
      <c r="C771" s="40"/>
      <c r="D771" s="41"/>
      <c r="E771" s="79"/>
      <c r="F771" s="40"/>
      <c r="G771" s="40"/>
      <c r="H771" s="40"/>
      <c r="I771" s="21">
        <v>43.84</v>
      </c>
    </row>
    <row r="772" spans="1:9" ht="15">
      <c r="A772" s="377" t="s">
        <v>60</v>
      </c>
      <c r="B772" s="378"/>
      <c r="C772" s="378"/>
      <c r="D772" s="378"/>
      <c r="E772" s="378"/>
      <c r="F772" s="81" t="s">
        <v>61</v>
      </c>
      <c r="G772" s="82">
        <v>1.05</v>
      </c>
      <c r="H772" s="30"/>
      <c r="I772" s="83"/>
    </row>
    <row r="773" spans="1:9" ht="15">
      <c r="A773" s="48" t="s">
        <v>62</v>
      </c>
      <c r="B773" s="50"/>
      <c r="C773" s="40"/>
      <c r="D773" s="40"/>
      <c r="E773" s="40"/>
      <c r="F773" s="40"/>
      <c r="G773" s="51">
        <v>30.2</v>
      </c>
      <c r="H773" s="40" t="s">
        <v>32</v>
      </c>
      <c r="I773" s="21">
        <f>ROUND(I771*G773%,2)</f>
        <v>13.24</v>
      </c>
    </row>
    <row r="774" spans="1:9" ht="15">
      <c r="A774" s="84" t="s">
        <v>63</v>
      </c>
      <c r="B774" s="85"/>
      <c r="C774" s="85"/>
      <c r="D774" s="86"/>
      <c r="E774" s="87"/>
      <c r="F774" s="85"/>
      <c r="G774" s="85"/>
      <c r="H774" s="85"/>
      <c r="I774" s="88">
        <v>74.85</v>
      </c>
    </row>
    <row r="775" spans="1:9" ht="15">
      <c r="A775" s="379" t="s">
        <v>64</v>
      </c>
      <c r="B775" s="380"/>
      <c r="C775" s="380"/>
      <c r="D775" s="380"/>
      <c r="E775" s="89"/>
      <c r="F775" s="90" t="s">
        <v>65</v>
      </c>
      <c r="G775" s="91">
        <v>1.92</v>
      </c>
      <c r="H775" s="92"/>
      <c r="I775" s="93"/>
    </row>
    <row r="776" spans="1:9" ht="15">
      <c r="A776" s="18" t="s">
        <v>66</v>
      </c>
      <c r="B776" s="94"/>
      <c r="C776" s="40"/>
      <c r="D776" s="40"/>
      <c r="E776" s="40"/>
      <c r="F776" s="40"/>
      <c r="G776" s="40"/>
      <c r="H776" s="40"/>
      <c r="I776" s="21">
        <f>I770+I747</f>
        <v>364.1907</v>
      </c>
    </row>
    <row r="777" spans="1:9" ht="15">
      <c r="A777" s="18" t="s">
        <v>72</v>
      </c>
      <c r="B777" s="94"/>
      <c r="C777" s="40"/>
      <c r="D777" s="40"/>
      <c r="E777" s="40"/>
      <c r="F777" s="40"/>
      <c r="G777" s="95">
        <f>I778/I776-1</f>
        <v>0.0022221874419088294</v>
      </c>
      <c r="H777" s="40"/>
      <c r="I777" s="21">
        <f>I778-I776</f>
        <v>0.8093000000000075</v>
      </c>
    </row>
    <row r="778" spans="1:9" ht="15.75">
      <c r="A778" s="96" t="s">
        <v>67</v>
      </c>
      <c r="B778" s="97"/>
      <c r="C778" s="98"/>
      <c r="D778" s="98"/>
      <c r="E778" s="98"/>
      <c r="F778" s="98"/>
      <c r="G778" s="98"/>
      <c r="H778" s="98"/>
      <c r="I778" s="99">
        <v>365</v>
      </c>
    </row>
    <row r="780" spans="1:7" ht="15.75">
      <c r="A780" s="9" t="s">
        <v>68</v>
      </c>
      <c r="G780" s="92" t="s">
        <v>462</v>
      </c>
    </row>
    <row r="781" ht="12.75">
      <c r="A781" s="1" t="s">
        <v>461</v>
      </c>
    </row>
    <row r="803" spans="1:9" ht="15.75">
      <c r="A803" s="100"/>
      <c r="F803" s="2" t="s">
        <v>3</v>
      </c>
      <c r="I803" s="3"/>
    </row>
    <row r="804" spans="6:12" ht="15.75">
      <c r="F804" s="4" t="s">
        <v>73</v>
      </c>
      <c r="H804" s="3" t="s">
        <v>716</v>
      </c>
      <c r="I804"/>
      <c r="L804" t="s">
        <v>463</v>
      </c>
    </row>
    <row r="805" spans="6:9" ht="15.75">
      <c r="F805" s="4" t="s">
        <v>735</v>
      </c>
      <c r="I805" s="3" t="s">
        <v>717</v>
      </c>
    </row>
    <row r="806" spans="1:9" ht="14.25">
      <c r="A806" s="5" t="s">
        <v>460</v>
      </c>
      <c r="B806" s="5"/>
      <c r="C806" s="5"/>
      <c r="D806" s="5"/>
      <c r="E806" s="5"/>
      <c r="F806" s="5"/>
      <c r="G806" s="5"/>
      <c r="H806" s="5"/>
      <c r="I806" s="6"/>
    </row>
    <row r="807" spans="2:9" ht="15.75">
      <c r="B807" s="7"/>
      <c r="C807" s="7"/>
      <c r="D807" s="7" t="s">
        <v>9</v>
      </c>
      <c r="E807" s="7"/>
      <c r="F807" s="7"/>
      <c r="G807" s="7"/>
      <c r="H807" s="7"/>
      <c r="I807" s="8"/>
    </row>
    <row r="808" spans="1:9" ht="18.75">
      <c r="A808" s="9" t="s">
        <v>10</v>
      </c>
      <c r="B808" s="10"/>
      <c r="C808" s="10"/>
      <c r="D808" s="11" t="s">
        <v>203</v>
      </c>
      <c r="E808" s="12"/>
      <c r="F808" s="12"/>
      <c r="G808" s="12"/>
      <c r="H808" s="12"/>
      <c r="I808" s="3"/>
    </row>
    <row r="809" spans="1:9" ht="15.75">
      <c r="A809" s="13" t="s">
        <v>12</v>
      </c>
      <c r="B809" s="10"/>
      <c r="C809" s="10"/>
      <c r="D809" s="14" t="s">
        <v>204</v>
      </c>
      <c r="E809" s="14"/>
      <c r="F809" s="13"/>
      <c r="G809" s="15"/>
      <c r="H809" s="16"/>
      <c r="I809" s="17"/>
    </row>
    <row r="811" spans="1:9" ht="18.75">
      <c r="A811" s="4"/>
      <c r="B811" s="11"/>
      <c r="C811" s="12"/>
      <c r="D811" s="12"/>
      <c r="E811" s="12"/>
      <c r="F811" s="12"/>
      <c r="G811" s="12"/>
      <c r="H811" s="12"/>
      <c r="I811" s="17" t="s">
        <v>14</v>
      </c>
    </row>
    <row r="812" spans="1:9" ht="18.75">
      <c r="A812" s="18" t="s">
        <v>15</v>
      </c>
      <c r="B812" s="19"/>
      <c r="C812" s="20"/>
      <c r="D812" s="20"/>
      <c r="E812" s="20"/>
      <c r="F812" s="20"/>
      <c r="G812" s="20"/>
      <c r="H812" s="20"/>
      <c r="I812" s="21">
        <f>I820+I821+I822+I828</f>
        <v>148.19070000000002</v>
      </c>
    </row>
    <row r="813" spans="1:9" ht="15.75">
      <c r="A813" s="22" t="s">
        <v>16</v>
      </c>
      <c r="B813" s="23"/>
      <c r="C813" s="23"/>
      <c r="D813" s="23"/>
      <c r="E813" s="23"/>
      <c r="F813" s="23"/>
      <c r="G813" s="23"/>
      <c r="H813" s="23"/>
      <c r="I813" s="24"/>
    </row>
    <row r="814" spans="1:9" ht="33.75">
      <c r="A814" s="25" t="s">
        <v>17</v>
      </c>
      <c r="B814" s="26" t="s">
        <v>18</v>
      </c>
      <c r="C814" s="27" t="s">
        <v>19</v>
      </c>
      <c r="D814" s="28" t="s">
        <v>20</v>
      </c>
      <c r="E814" s="28" t="s">
        <v>21</v>
      </c>
      <c r="F814" s="28" t="s">
        <v>22</v>
      </c>
      <c r="G814" s="29" t="s">
        <v>23</v>
      </c>
      <c r="H814" s="30"/>
      <c r="I814" s="31"/>
    </row>
    <row r="815" spans="1:9" ht="12.75">
      <c r="A815" s="32" t="s">
        <v>24</v>
      </c>
      <c r="B815" s="33">
        <v>1</v>
      </c>
      <c r="C815" s="33">
        <v>15612</v>
      </c>
      <c r="D815" s="117">
        <f>148.9*0.85</f>
        <v>126.565</v>
      </c>
      <c r="E815" s="118">
        <f>D815*60</f>
        <v>7593.9</v>
      </c>
      <c r="F815" s="29">
        <v>20</v>
      </c>
      <c r="G815" s="33">
        <f>B815*C815/E815*F815</f>
        <v>41.11721249950619</v>
      </c>
      <c r="H815" s="30"/>
      <c r="I815" s="31"/>
    </row>
    <row r="816" spans="1:9" ht="12.75">
      <c r="A816" s="35" t="s">
        <v>25</v>
      </c>
      <c r="B816" s="36">
        <v>1</v>
      </c>
      <c r="C816" s="36">
        <v>12406</v>
      </c>
      <c r="D816" s="117">
        <f>148.9*0.85</f>
        <v>126.565</v>
      </c>
      <c r="E816" s="119">
        <f>D816*60</f>
        <v>7593.9</v>
      </c>
      <c r="F816" s="38">
        <v>20</v>
      </c>
      <c r="G816" s="36">
        <f>B816*C816/E816*F816</f>
        <v>32.67359327881589</v>
      </c>
      <c r="H816" s="30"/>
      <c r="I816" s="31"/>
    </row>
    <row r="817" spans="1:9" ht="12.75">
      <c r="A817" s="39" t="s">
        <v>26</v>
      </c>
      <c r="B817" s="40"/>
      <c r="C817" s="41"/>
      <c r="D817" s="41"/>
      <c r="E817" s="41"/>
      <c r="F817" s="41"/>
      <c r="G817" s="42">
        <f>ROUND((G815+G816),2)</f>
        <v>73.79</v>
      </c>
      <c r="H817" s="30"/>
      <c r="I817" s="31"/>
    </row>
    <row r="818" spans="1:9" ht="12.75">
      <c r="A818" s="369" t="s">
        <v>27</v>
      </c>
      <c r="B818" s="370"/>
      <c r="C818" s="370"/>
      <c r="D818" s="370"/>
      <c r="E818" s="370"/>
      <c r="F818" s="370"/>
      <c r="G818" s="101"/>
      <c r="H818" s="30"/>
      <c r="I818" s="44">
        <f>G817*G818</f>
        <v>0</v>
      </c>
    </row>
    <row r="819" spans="1:9" ht="12.75">
      <c r="A819" s="371" t="s">
        <v>28</v>
      </c>
      <c r="B819" s="372"/>
      <c r="C819" s="372"/>
      <c r="D819" s="372"/>
      <c r="E819" s="372"/>
      <c r="F819" s="45" t="s">
        <v>29</v>
      </c>
      <c r="G819" s="46">
        <v>1.33</v>
      </c>
      <c r="H819" s="40"/>
      <c r="I819" s="47">
        <f>G817*G819</f>
        <v>98.14070000000001</v>
      </c>
    </row>
    <row r="820" spans="1:9" ht="15">
      <c r="A820" s="48" t="s">
        <v>30</v>
      </c>
      <c r="B820" s="40"/>
      <c r="C820" s="40"/>
      <c r="D820" s="40"/>
      <c r="E820" s="40"/>
      <c r="F820" s="40"/>
      <c r="G820" s="49"/>
      <c r="H820" s="40"/>
      <c r="I820" s="21">
        <f>I818+I819</f>
        <v>98.14070000000001</v>
      </c>
    </row>
    <row r="821" spans="1:9" ht="15">
      <c r="A821" s="48" t="s">
        <v>31</v>
      </c>
      <c r="B821" s="50"/>
      <c r="C821" s="40"/>
      <c r="D821" s="40"/>
      <c r="E821" s="40"/>
      <c r="F821" s="40"/>
      <c r="G821" s="51">
        <v>30.2</v>
      </c>
      <c r="H821" s="40" t="s">
        <v>32</v>
      </c>
      <c r="I821" s="21">
        <f>ROUND((I820*G821/100),2)</f>
        <v>29.64</v>
      </c>
    </row>
    <row r="822" spans="1:9" ht="15">
      <c r="A822" s="48" t="s">
        <v>33</v>
      </c>
      <c r="B822" s="50"/>
      <c r="C822" s="40"/>
      <c r="D822" s="40"/>
      <c r="E822" s="40"/>
      <c r="F822" s="41" t="s">
        <v>34</v>
      </c>
      <c r="G822" s="40"/>
      <c r="H822" s="40"/>
      <c r="I822" s="21">
        <f>ROUND(F827,2)</f>
        <v>0</v>
      </c>
    </row>
    <row r="823" spans="1:9" ht="22.5">
      <c r="A823" s="52" t="s">
        <v>35</v>
      </c>
      <c r="B823" s="53" t="s">
        <v>36</v>
      </c>
      <c r="C823" s="54" t="s">
        <v>37</v>
      </c>
      <c r="D823" s="55" t="s">
        <v>38</v>
      </c>
      <c r="E823" s="55" t="s">
        <v>39</v>
      </c>
      <c r="F823" s="55" t="s">
        <v>40</v>
      </c>
      <c r="G823" s="30"/>
      <c r="H823" s="30"/>
      <c r="I823" s="31"/>
    </row>
    <row r="824" spans="1:9" ht="12.75">
      <c r="A824" s="32" t="s">
        <v>41</v>
      </c>
      <c r="B824" s="33"/>
      <c r="C824" s="33"/>
      <c r="D824" s="34"/>
      <c r="E824" s="56"/>
      <c r="F824" s="56">
        <f>E824*C824</f>
        <v>0</v>
      </c>
      <c r="G824" s="57"/>
      <c r="H824" s="30"/>
      <c r="I824" s="31"/>
    </row>
    <row r="825" spans="1:9" ht="12.75">
      <c r="A825" s="32" t="s">
        <v>43</v>
      </c>
      <c r="B825" s="33"/>
      <c r="C825" s="33"/>
      <c r="D825" s="34"/>
      <c r="E825" s="56"/>
      <c r="F825" s="56">
        <f>E825*C825</f>
        <v>0</v>
      </c>
      <c r="G825" s="57"/>
      <c r="H825" s="30"/>
      <c r="I825" s="31"/>
    </row>
    <row r="826" spans="1:9" ht="12.75">
      <c r="A826" s="32" t="s">
        <v>44</v>
      </c>
      <c r="B826" s="33"/>
      <c r="C826" s="33"/>
      <c r="D826" s="34"/>
      <c r="E826" s="56"/>
      <c r="F826" s="56">
        <f>E826*C826</f>
        <v>0</v>
      </c>
      <c r="G826" s="57"/>
      <c r="H826" s="30"/>
      <c r="I826" s="31"/>
    </row>
    <row r="827" spans="1:9" ht="12.75">
      <c r="A827" s="58" t="s">
        <v>46</v>
      </c>
      <c r="B827" s="36"/>
      <c r="C827" s="36"/>
      <c r="D827" s="37"/>
      <c r="E827" s="38"/>
      <c r="F827" s="59">
        <f>SUM(F824:F826)</f>
        <v>0</v>
      </c>
      <c r="G827" s="57"/>
      <c r="H827" s="30"/>
      <c r="I827" s="31"/>
    </row>
    <row r="828" spans="1:9" ht="15">
      <c r="A828" s="48" t="s">
        <v>47</v>
      </c>
      <c r="B828" s="40"/>
      <c r="C828" s="40"/>
      <c r="D828" s="40"/>
      <c r="E828" s="40"/>
      <c r="F828" s="40"/>
      <c r="G828" s="40"/>
      <c r="H828" s="40"/>
      <c r="I828" s="21">
        <f>ROUND(F834,2)</f>
        <v>20.41</v>
      </c>
    </row>
    <row r="829" spans="1:9" ht="33.75">
      <c r="A829" s="60" t="s">
        <v>35</v>
      </c>
      <c r="B829" s="61" t="s">
        <v>48</v>
      </c>
      <c r="C829" s="62" t="s">
        <v>49</v>
      </c>
      <c r="D829" s="61" t="s">
        <v>50</v>
      </c>
      <c r="E829" s="63"/>
      <c r="F829" s="63"/>
      <c r="G829" s="63"/>
      <c r="H829" s="30"/>
      <c r="I829" s="31"/>
    </row>
    <row r="830" spans="1:9" ht="12.75">
      <c r="A830" s="64" t="s">
        <v>179</v>
      </c>
      <c r="B830" s="65">
        <v>916000</v>
      </c>
      <c r="C830" s="26">
        <v>10.15</v>
      </c>
      <c r="D830" s="66">
        <f>B830*C830/100</f>
        <v>92974</v>
      </c>
      <c r="E830" s="63"/>
      <c r="F830" s="63"/>
      <c r="G830" s="63"/>
      <c r="H830" s="30"/>
      <c r="I830" s="31"/>
    </row>
    <row r="831" spans="1:9" ht="12.75">
      <c r="A831" s="67" t="s">
        <v>52</v>
      </c>
      <c r="B831" s="68"/>
      <c r="C831" s="26"/>
      <c r="D831" s="66">
        <f>B831*C831/100</f>
        <v>0</v>
      </c>
      <c r="E831" s="63"/>
      <c r="F831" s="63"/>
      <c r="G831" s="63"/>
      <c r="H831" s="30"/>
      <c r="I831" s="31"/>
    </row>
    <row r="832" spans="1:9" ht="12.75">
      <c r="A832" s="69" t="s">
        <v>53</v>
      </c>
      <c r="B832" s="69"/>
      <c r="C832" s="69"/>
      <c r="D832" s="66">
        <f>SUM(D830:D831)</f>
        <v>92974</v>
      </c>
      <c r="E832" s="63"/>
      <c r="F832" s="63"/>
      <c r="G832" s="63"/>
      <c r="H832" s="30"/>
      <c r="I832" s="31"/>
    </row>
    <row r="833" spans="1:9" ht="45">
      <c r="A833" s="70" t="s">
        <v>54</v>
      </c>
      <c r="B833" s="71"/>
      <c r="C833" s="28" t="s">
        <v>55</v>
      </c>
      <c r="D833" s="71"/>
      <c r="E833" s="72" t="s">
        <v>56</v>
      </c>
      <c r="F833" s="373" t="s">
        <v>57</v>
      </c>
      <c r="G833" s="374"/>
      <c r="H833" s="30"/>
      <c r="I833" s="31"/>
    </row>
    <row r="834" spans="1:9" ht="12.75">
      <c r="A834" s="66">
        <f>D832</f>
        <v>92974</v>
      </c>
      <c r="B834" s="73"/>
      <c r="C834" s="120">
        <f>D815*60*12</f>
        <v>91126.79999999999</v>
      </c>
      <c r="D834" s="73"/>
      <c r="E834" s="73">
        <f>F816</f>
        <v>20</v>
      </c>
      <c r="F834" s="375">
        <f>(A834/C834*E834)</f>
        <v>20.405413116668207</v>
      </c>
      <c r="G834" s="376"/>
      <c r="H834" s="30"/>
      <c r="I834" s="31"/>
    </row>
    <row r="835" spans="1:9" ht="15">
      <c r="A835" s="74" t="s">
        <v>58</v>
      </c>
      <c r="B835" s="75"/>
      <c r="C835" s="30"/>
      <c r="D835" s="76"/>
      <c r="E835" s="77"/>
      <c r="F835" s="30"/>
      <c r="G835" s="30"/>
      <c r="H835" s="30"/>
      <c r="I835" s="78">
        <v>216</v>
      </c>
    </row>
    <row r="836" spans="1:9" ht="15">
      <c r="A836" s="48" t="s">
        <v>59</v>
      </c>
      <c r="B836" s="50"/>
      <c r="C836" s="40"/>
      <c r="D836" s="41"/>
      <c r="E836" s="79"/>
      <c r="F836" s="40"/>
      <c r="G836" s="40"/>
      <c r="H836" s="40"/>
      <c r="I836" s="21">
        <v>43.84</v>
      </c>
    </row>
    <row r="837" spans="1:9" ht="15">
      <c r="A837" s="377" t="s">
        <v>60</v>
      </c>
      <c r="B837" s="378"/>
      <c r="C837" s="378"/>
      <c r="D837" s="378"/>
      <c r="E837" s="378"/>
      <c r="F837" s="81" t="s">
        <v>61</v>
      </c>
      <c r="G837" s="82">
        <v>1.05</v>
      </c>
      <c r="H837" s="30"/>
      <c r="I837" s="83"/>
    </row>
    <row r="838" spans="1:9" ht="15">
      <c r="A838" s="48" t="s">
        <v>62</v>
      </c>
      <c r="B838" s="50"/>
      <c r="C838" s="40"/>
      <c r="D838" s="40"/>
      <c r="E838" s="40"/>
      <c r="F838" s="40"/>
      <c r="G838" s="51">
        <v>30.2</v>
      </c>
      <c r="H838" s="40" t="s">
        <v>32</v>
      </c>
      <c r="I838" s="21">
        <f>ROUND(I836*G838%,2)</f>
        <v>13.24</v>
      </c>
    </row>
    <row r="839" spans="1:9" ht="15">
      <c r="A839" s="84" t="s">
        <v>63</v>
      </c>
      <c r="B839" s="85"/>
      <c r="C839" s="85"/>
      <c r="D839" s="86"/>
      <c r="E839" s="87"/>
      <c r="F839" s="85"/>
      <c r="G839" s="85"/>
      <c r="H839" s="85"/>
      <c r="I839" s="88">
        <v>74.85</v>
      </c>
    </row>
    <row r="840" spans="1:9" ht="15">
      <c r="A840" s="379" t="s">
        <v>64</v>
      </c>
      <c r="B840" s="380"/>
      <c r="C840" s="380"/>
      <c r="D840" s="380"/>
      <c r="E840" s="89"/>
      <c r="F840" s="90" t="s">
        <v>65</v>
      </c>
      <c r="G840" s="91">
        <v>1.92</v>
      </c>
      <c r="H840" s="92"/>
      <c r="I840" s="93"/>
    </row>
    <row r="841" spans="1:9" ht="15">
      <c r="A841" s="18" t="s">
        <v>66</v>
      </c>
      <c r="B841" s="94"/>
      <c r="C841" s="40"/>
      <c r="D841" s="40"/>
      <c r="E841" s="40"/>
      <c r="F841" s="40"/>
      <c r="G841" s="40"/>
      <c r="H841" s="40"/>
      <c r="I841" s="21">
        <f>I835+I812</f>
        <v>364.1907</v>
      </c>
    </row>
    <row r="842" spans="1:9" ht="15">
      <c r="A842" s="18" t="s">
        <v>72</v>
      </c>
      <c r="B842" s="94"/>
      <c r="C842" s="40"/>
      <c r="D842" s="40"/>
      <c r="E842" s="40"/>
      <c r="F842" s="40"/>
      <c r="G842" s="95">
        <f>I843/I841-1</f>
        <v>0.0022221874419088294</v>
      </c>
      <c r="H842" s="40"/>
      <c r="I842" s="21">
        <f>I843-I841</f>
        <v>0.8093000000000075</v>
      </c>
    </row>
    <row r="843" spans="1:9" ht="15.75">
      <c r="A843" s="96" t="s">
        <v>67</v>
      </c>
      <c r="B843" s="97"/>
      <c r="C843" s="98"/>
      <c r="D843" s="98"/>
      <c r="E843" s="98"/>
      <c r="F843" s="98"/>
      <c r="G843" s="98"/>
      <c r="H843" s="98"/>
      <c r="I843" s="99">
        <v>365</v>
      </c>
    </row>
    <row r="845" spans="1:7" ht="15.75">
      <c r="A845" s="9" t="s">
        <v>68</v>
      </c>
      <c r="G845" s="92" t="s">
        <v>462</v>
      </c>
    </row>
    <row r="846" ht="12.75">
      <c r="A846" s="1" t="s">
        <v>461</v>
      </c>
    </row>
    <row r="870" spans="1:9" ht="15.75">
      <c r="A870" s="100"/>
      <c r="F870" s="2" t="s">
        <v>3</v>
      </c>
      <c r="I870" s="3"/>
    </row>
    <row r="871" spans="6:9" ht="15.75">
      <c r="F871" s="4" t="s">
        <v>73</v>
      </c>
      <c r="H871" s="3" t="s">
        <v>716</v>
      </c>
      <c r="I871"/>
    </row>
    <row r="872" spans="6:9" ht="15.75">
      <c r="F872" s="4" t="s">
        <v>761</v>
      </c>
      <c r="I872" s="3" t="s">
        <v>717</v>
      </c>
    </row>
    <row r="873" spans="1:9" ht="14.25">
      <c r="A873" s="5" t="s">
        <v>460</v>
      </c>
      <c r="B873" s="5"/>
      <c r="C873" s="5"/>
      <c r="D873" s="5"/>
      <c r="E873" s="5"/>
      <c r="F873" s="5"/>
      <c r="G873" s="5"/>
      <c r="H873" s="5"/>
      <c r="I873" s="6"/>
    </row>
    <row r="874" spans="2:9" ht="15.75">
      <c r="B874" s="7"/>
      <c r="C874" s="7"/>
      <c r="D874" s="7" t="s">
        <v>9</v>
      </c>
      <c r="E874" s="7"/>
      <c r="F874" s="7"/>
      <c r="G874" s="7"/>
      <c r="H874" s="7"/>
      <c r="I874" s="8"/>
    </row>
    <row r="875" spans="1:9" ht="18.75">
      <c r="A875" s="9" t="s">
        <v>10</v>
      </c>
      <c r="B875" s="10"/>
      <c r="C875" s="10"/>
      <c r="D875" s="11" t="s">
        <v>205</v>
      </c>
      <c r="E875" s="12"/>
      <c r="F875" s="12"/>
      <c r="G875" s="12"/>
      <c r="H875" s="12"/>
      <c r="I875" s="3"/>
    </row>
    <row r="876" spans="1:9" ht="15.75">
      <c r="A876" s="13" t="s">
        <v>12</v>
      </c>
      <c r="B876" s="10"/>
      <c r="C876" s="10"/>
      <c r="D876" s="14" t="s">
        <v>206</v>
      </c>
      <c r="E876" s="14"/>
      <c r="F876" s="13"/>
      <c r="G876" s="15"/>
      <c r="H876" s="16"/>
      <c r="I876" s="17"/>
    </row>
    <row r="878" spans="1:9" ht="18.75">
      <c r="A878" s="4"/>
      <c r="B878" s="11"/>
      <c r="C878" s="12"/>
      <c r="D878" s="12"/>
      <c r="E878" s="12"/>
      <c r="F878" s="12"/>
      <c r="G878" s="12"/>
      <c r="H878" s="12"/>
      <c r="I878" s="17" t="s">
        <v>14</v>
      </c>
    </row>
    <row r="879" spans="1:9" ht="18.75">
      <c r="A879" s="18" t="s">
        <v>15</v>
      </c>
      <c r="B879" s="19"/>
      <c r="C879" s="20"/>
      <c r="D879" s="20"/>
      <c r="E879" s="20"/>
      <c r="F879" s="20"/>
      <c r="G879" s="20"/>
      <c r="H879" s="20"/>
      <c r="I879" s="21">
        <f>I887+I888+I889+I895</f>
        <v>148.19070000000002</v>
      </c>
    </row>
    <row r="880" spans="1:9" ht="15.75">
      <c r="A880" s="22" t="s">
        <v>16</v>
      </c>
      <c r="B880" s="23"/>
      <c r="C880" s="23"/>
      <c r="D880" s="23"/>
      <c r="E880" s="23"/>
      <c r="F880" s="23"/>
      <c r="G880" s="23"/>
      <c r="H880" s="23"/>
      <c r="I880" s="24"/>
    </row>
    <row r="881" spans="1:9" ht="33.75">
      <c r="A881" s="25" t="s">
        <v>17</v>
      </c>
      <c r="B881" s="26" t="s">
        <v>18</v>
      </c>
      <c r="C881" s="27" t="s">
        <v>19</v>
      </c>
      <c r="D881" s="28" t="s">
        <v>20</v>
      </c>
      <c r="E881" s="28" t="s">
        <v>21</v>
      </c>
      <c r="F881" s="28" t="s">
        <v>22</v>
      </c>
      <c r="G881" s="29" t="s">
        <v>23</v>
      </c>
      <c r="H881" s="30"/>
      <c r="I881" s="31"/>
    </row>
    <row r="882" spans="1:9" ht="12.75">
      <c r="A882" s="32" t="s">
        <v>24</v>
      </c>
      <c r="B882" s="33">
        <v>1</v>
      </c>
      <c r="C882" s="33">
        <v>15612</v>
      </c>
      <c r="D882" s="117">
        <f>148.9*0.85</f>
        <v>126.565</v>
      </c>
      <c r="E882" s="118">
        <f>D882*60</f>
        <v>7593.9</v>
      </c>
      <c r="F882" s="29">
        <v>20</v>
      </c>
      <c r="G882" s="33">
        <f>B882*C882/E882*F882</f>
        <v>41.11721249950619</v>
      </c>
      <c r="H882" s="30"/>
      <c r="I882" s="31"/>
    </row>
    <row r="883" spans="1:9" ht="12.75">
      <c r="A883" s="35" t="s">
        <v>25</v>
      </c>
      <c r="B883" s="36">
        <v>1</v>
      </c>
      <c r="C883" s="36">
        <v>12406</v>
      </c>
      <c r="D883" s="117">
        <f>148.9*0.85</f>
        <v>126.565</v>
      </c>
      <c r="E883" s="119">
        <f>D883*60</f>
        <v>7593.9</v>
      </c>
      <c r="F883" s="38">
        <v>20</v>
      </c>
      <c r="G883" s="36">
        <f>B883*C883/E883*F883</f>
        <v>32.67359327881589</v>
      </c>
      <c r="H883" s="30"/>
      <c r="I883" s="31"/>
    </row>
    <row r="884" spans="1:9" ht="12.75">
      <c r="A884" s="39" t="s">
        <v>26</v>
      </c>
      <c r="B884" s="40"/>
      <c r="C884" s="41"/>
      <c r="D884" s="41"/>
      <c r="E884" s="41"/>
      <c r="F884" s="41"/>
      <c r="G884" s="42">
        <f>ROUND((G882+G883),2)</f>
        <v>73.79</v>
      </c>
      <c r="H884" s="30"/>
      <c r="I884" s="31"/>
    </row>
    <row r="885" spans="1:9" ht="12.75">
      <c r="A885" s="369" t="s">
        <v>27</v>
      </c>
      <c r="B885" s="370"/>
      <c r="C885" s="370"/>
      <c r="D885" s="370"/>
      <c r="E885" s="370"/>
      <c r="F885" s="370"/>
      <c r="G885" s="101"/>
      <c r="H885" s="30"/>
      <c r="I885" s="44">
        <f>G884*G885</f>
        <v>0</v>
      </c>
    </row>
    <row r="886" spans="1:9" ht="12.75">
      <c r="A886" s="371" t="s">
        <v>28</v>
      </c>
      <c r="B886" s="372"/>
      <c r="C886" s="372"/>
      <c r="D886" s="372"/>
      <c r="E886" s="372"/>
      <c r="F886" s="45" t="s">
        <v>29</v>
      </c>
      <c r="G886" s="46">
        <v>1.33</v>
      </c>
      <c r="H886" s="40"/>
      <c r="I886" s="47">
        <f>G884*G886</f>
        <v>98.14070000000001</v>
      </c>
    </row>
    <row r="887" spans="1:9" ht="15">
      <c r="A887" s="48" t="s">
        <v>30</v>
      </c>
      <c r="B887" s="40"/>
      <c r="C887" s="40"/>
      <c r="D887" s="40"/>
      <c r="E887" s="40"/>
      <c r="F887" s="40"/>
      <c r="G887" s="49"/>
      <c r="H887" s="40"/>
      <c r="I887" s="21">
        <f>I885+I886</f>
        <v>98.14070000000001</v>
      </c>
    </row>
    <row r="888" spans="1:9" ht="15">
      <c r="A888" s="48" t="s">
        <v>31</v>
      </c>
      <c r="B888" s="50"/>
      <c r="C888" s="40"/>
      <c r="D888" s="40"/>
      <c r="E888" s="40"/>
      <c r="F888" s="40"/>
      <c r="G888" s="51">
        <v>30.2</v>
      </c>
      <c r="H888" s="40" t="s">
        <v>32</v>
      </c>
      <c r="I888" s="21">
        <f>ROUND((I887*G888/100),2)</f>
        <v>29.64</v>
      </c>
    </row>
    <row r="889" spans="1:9" ht="15">
      <c r="A889" s="48" t="s">
        <v>33</v>
      </c>
      <c r="B889" s="50"/>
      <c r="C889" s="40"/>
      <c r="D889" s="40"/>
      <c r="E889" s="40"/>
      <c r="F889" s="41" t="s">
        <v>34</v>
      </c>
      <c r="G889" s="40"/>
      <c r="H889" s="40"/>
      <c r="I889" s="21">
        <f>ROUND(F894,2)</f>
        <v>0</v>
      </c>
    </row>
    <row r="890" spans="1:9" ht="22.5">
      <c r="A890" s="52" t="s">
        <v>35</v>
      </c>
      <c r="B890" s="53" t="s">
        <v>36</v>
      </c>
      <c r="C890" s="54" t="s">
        <v>37</v>
      </c>
      <c r="D890" s="55" t="s">
        <v>38</v>
      </c>
      <c r="E890" s="55" t="s">
        <v>39</v>
      </c>
      <c r="F890" s="55" t="s">
        <v>40</v>
      </c>
      <c r="G890" s="30"/>
      <c r="H890" s="30"/>
      <c r="I890" s="31"/>
    </row>
    <row r="891" spans="1:9" ht="12.75">
      <c r="A891" s="32" t="s">
        <v>41</v>
      </c>
      <c r="B891" s="33"/>
      <c r="C891" s="33"/>
      <c r="D891" s="34"/>
      <c r="E891" s="56"/>
      <c r="F891" s="56">
        <f>E891*C891</f>
        <v>0</v>
      </c>
      <c r="G891" s="57"/>
      <c r="H891" s="30"/>
      <c r="I891" s="31"/>
    </row>
    <row r="892" spans="1:9" ht="12.75">
      <c r="A892" s="32" t="s">
        <v>43</v>
      </c>
      <c r="B892" s="33"/>
      <c r="C892" s="33"/>
      <c r="D892" s="34"/>
      <c r="E892" s="56"/>
      <c r="F892" s="56">
        <f>E892*C892</f>
        <v>0</v>
      </c>
      <c r="G892" s="57"/>
      <c r="H892" s="30"/>
      <c r="I892" s="31"/>
    </row>
    <row r="893" spans="1:9" ht="12.75">
      <c r="A893" s="32" t="s">
        <v>44</v>
      </c>
      <c r="B893" s="33"/>
      <c r="C893" s="33"/>
      <c r="D893" s="34"/>
      <c r="E893" s="56"/>
      <c r="F893" s="56">
        <f>E893*C893</f>
        <v>0</v>
      </c>
      <c r="G893" s="57"/>
      <c r="H893" s="30"/>
      <c r="I893" s="31"/>
    </row>
    <row r="894" spans="1:9" ht="12.75">
      <c r="A894" s="58" t="s">
        <v>46</v>
      </c>
      <c r="B894" s="36"/>
      <c r="C894" s="36"/>
      <c r="D894" s="37"/>
      <c r="E894" s="38"/>
      <c r="F894" s="59">
        <f>SUM(F891:F893)</f>
        <v>0</v>
      </c>
      <c r="G894" s="57"/>
      <c r="H894" s="30"/>
      <c r="I894" s="31"/>
    </row>
    <row r="895" spans="1:9" ht="15">
      <c r="A895" s="48" t="s">
        <v>47</v>
      </c>
      <c r="B895" s="40"/>
      <c r="C895" s="40"/>
      <c r="D895" s="40"/>
      <c r="E895" s="40"/>
      <c r="F895" s="40"/>
      <c r="G895" s="40"/>
      <c r="H895" s="40"/>
      <c r="I895" s="21">
        <f>ROUND(F901,2)</f>
        <v>20.41</v>
      </c>
    </row>
    <row r="896" spans="1:9" ht="33.75">
      <c r="A896" s="60" t="s">
        <v>35</v>
      </c>
      <c r="B896" s="61" t="s">
        <v>48</v>
      </c>
      <c r="C896" s="62" t="s">
        <v>49</v>
      </c>
      <c r="D896" s="61" t="s">
        <v>50</v>
      </c>
      <c r="E896" s="63"/>
      <c r="F896" s="63"/>
      <c r="G896" s="63"/>
      <c r="H896" s="30"/>
      <c r="I896" s="31"/>
    </row>
    <row r="897" spans="1:9" ht="12.75">
      <c r="A897" s="64" t="s">
        <v>179</v>
      </c>
      <c r="B897" s="65">
        <v>916000</v>
      </c>
      <c r="C897" s="26">
        <v>10.15</v>
      </c>
      <c r="D897" s="66">
        <f>B897*C897/100</f>
        <v>92974</v>
      </c>
      <c r="E897" s="63"/>
      <c r="F897" s="63"/>
      <c r="G897" s="63"/>
      <c r="H897" s="30"/>
      <c r="I897" s="31"/>
    </row>
    <row r="898" spans="1:9" ht="12.75">
      <c r="A898" s="67" t="s">
        <v>52</v>
      </c>
      <c r="B898" s="68"/>
      <c r="C898" s="26"/>
      <c r="D898" s="66">
        <f>B898*C898/100</f>
        <v>0</v>
      </c>
      <c r="E898" s="63"/>
      <c r="F898" s="63"/>
      <c r="G898" s="63"/>
      <c r="H898" s="30"/>
      <c r="I898" s="31"/>
    </row>
    <row r="899" spans="1:9" ht="12.75">
      <c r="A899" s="69" t="s">
        <v>53</v>
      </c>
      <c r="B899" s="69"/>
      <c r="C899" s="69"/>
      <c r="D899" s="66">
        <f>SUM(D897:D898)</f>
        <v>92974</v>
      </c>
      <c r="E899" s="63"/>
      <c r="F899" s="63"/>
      <c r="G899" s="63"/>
      <c r="H899" s="30"/>
      <c r="I899" s="31"/>
    </row>
    <row r="900" spans="1:9" ht="45">
      <c r="A900" s="70" t="s">
        <v>54</v>
      </c>
      <c r="B900" s="71"/>
      <c r="C900" s="28" t="s">
        <v>55</v>
      </c>
      <c r="D900" s="71"/>
      <c r="E900" s="72" t="s">
        <v>56</v>
      </c>
      <c r="F900" s="373" t="s">
        <v>57</v>
      </c>
      <c r="G900" s="374"/>
      <c r="H900" s="30"/>
      <c r="I900" s="31"/>
    </row>
    <row r="901" spans="1:9" ht="12.75">
      <c r="A901" s="66">
        <f>D899</f>
        <v>92974</v>
      </c>
      <c r="B901" s="73"/>
      <c r="C901" s="120">
        <f>D882*60*12</f>
        <v>91126.79999999999</v>
      </c>
      <c r="D901" s="73"/>
      <c r="E901" s="73">
        <f>F883</f>
        <v>20</v>
      </c>
      <c r="F901" s="375">
        <f>(A901/C901*E901)</f>
        <v>20.405413116668207</v>
      </c>
      <c r="G901" s="376"/>
      <c r="H901" s="30"/>
      <c r="I901" s="31"/>
    </row>
    <row r="902" spans="1:9" ht="15">
      <c r="A902" s="74" t="s">
        <v>58</v>
      </c>
      <c r="B902" s="75"/>
      <c r="C902" s="30"/>
      <c r="D902" s="76"/>
      <c r="E902" s="77"/>
      <c r="F902" s="30"/>
      <c r="G902" s="30"/>
      <c r="H902" s="30"/>
      <c r="I902" s="78">
        <v>206</v>
      </c>
    </row>
    <row r="903" spans="1:9" ht="15">
      <c r="A903" s="48" t="s">
        <v>59</v>
      </c>
      <c r="B903" s="50"/>
      <c r="C903" s="40"/>
      <c r="D903" s="41"/>
      <c r="E903" s="79"/>
      <c r="F903" s="40"/>
      <c r="G903" s="40"/>
      <c r="H903" s="40"/>
      <c r="I903" s="21">
        <v>43.84</v>
      </c>
    </row>
    <row r="904" spans="1:9" ht="15">
      <c r="A904" s="377" t="s">
        <v>60</v>
      </c>
      <c r="B904" s="378"/>
      <c r="C904" s="378"/>
      <c r="D904" s="378"/>
      <c r="E904" s="378"/>
      <c r="F904" s="81" t="s">
        <v>61</v>
      </c>
      <c r="G904" s="82">
        <v>1.05</v>
      </c>
      <c r="H904" s="30"/>
      <c r="I904" s="83"/>
    </row>
    <row r="905" spans="1:9" ht="15">
      <c r="A905" s="48" t="s">
        <v>62</v>
      </c>
      <c r="B905" s="50"/>
      <c r="C905" s="40"/>
      <c r="D905" s="40"/>
      <c r="E905" s="40"/>
      <c r="F905" s="40"/>
      <c r="G905" s="51">
        <v>30.2</v>
      </c>
      <c r="H905" s="40" t="s">
        <v>32</v>
      </c>
      <c r="I905" s="21">
        <f>ROUND(I903*G905%,2)</f>
        <v>13.24</v>
      </c>
    </row>
    <row r="906" spans="1:9" ht="15">
      <c r="A906" s="84" t="s">
        <v>63</v>
      </c>
      <c r="B906" s="85"/>
      <c r="C906" s="85"/>
      <c r="D906" s="86"/>
      <c r="E906" s="87"/>
      <c r="F906" s="85"/>
      <c r="G906" s="85"/>
      <c r="H906" s="85"/>
      <c r="I906" s="88">
        <v>74.85</v>
      </c>
    </row>
    <row r="907" spans="1:9" ht="15">
      <c r="A907" s="379" t="s">
        <v>64</v>
      </c>
      <c r="B907" s="380"/>
      <c r="C907" s="380"/>
      <c r="D907" s="380"/>
      <c r="E907" s="89"/>
      <c r="F907" s="90" t="s">
        <v>65</v>
      </c>
      <c r="G907" s="91">
        <v>1.92</v>
      </c>
      <c r="H907" s="92"/>
      <c r="I907" s="93"/>
    </row>
    <row r="908" spans="1:9" ht="15">
      <c r="A908" s="18" t="s">
        <v>66</v>
      </c>
      <c r="B908" s="94"/>
      <c r="C908" s="40"/>
      <c r="D908" s="40"/>
      <c r="E908" s="40"/>
      <c r="F908" s="40"/>
      <c r="G908" s="40"/>
      <c r="H908" s="40"/>
      <c r="I908" s="21">
        <f>I902+I879</f>
        <v>354.1907</v>
      </c>
    </row>
    <row r="909" spans="1:9" ht="15">
      <c r="A909" s="18" t="s">
        <v>72</v>
      </c>
      <c r="B909" s="94"/>
      <c r="C909" s="40"/>
      <c r="D909" s="40"/>
      <c r="E909" s="40"/>
      <c r="F909" s="40"/>
      <c r="G909" s="95">
        <f>I910/I908-1</f>
        <v>0.0022849273004628134</v>
      </c>
      <c r="H909" s="40"/>
      <c r="I909" s="21">
        <f>I910-I908</f>
        <v>0.8093000000000075</v>
      </c>
    </row>
    <row r="910" spans="1:9" ht="15.75">
      <c r="A910" s="96" t="s">
        <v>67</v>
      </c>
      <c r="B910" s="97"/>
      <c r="C910" s="98"/>
      <c r="D910" s="98"/>
      <c r="E910" s="98"/>
      <c r="F910" s="98"/>
      <c r="G910" s="98"/>
      <c r="H910" s="98"/>
      <c r="I910" s="99">
        <v>355</v>
      </c>
    </row>
    <row r="912" spans="1:7" ht="15.75">
      <c r="A912" s="9" t="s">
        <v>68</v>
      </c>
      <c r="G912" s="92" t="s">
        <v>462</v>
      </c>
    </row>
    <row r="913" ht="12.75">
      <c r="A913" s="1" t="s">
        <v>461</v>
      </c>
    </row>
  </sheetData>
  <sheetProtection/>
  <mergeCells count="84">
    <mergeCell ref="A904:E904"/>
    <mergeCell ref="A907:D907"/>
    <mergeCell ref="A885:F885"/>
    <mergeCell ref="A886:E886"/>
    <mergeCell ref="F900:G900"/>
    <mergeCell ref="F901:G901"/>
    <mergeCell ref="F833:G833"/>
    <mergeCell ref="F834:G834"/>
    <mergeCell ref="A837:E837"/>
    <mergeCell ref="A840:D840"/>
    <mergeCell ref="A772:E772"/>
    <mergeCell ref="A775:D775"/>
    <mergeCell ref="A818:F818"/>
    <mergeCell ref="A819:E819"/>
    <mergeCell ref="A753:F753"/>
    <mergeCell ref="A754:E754"/>
    <mergeCell ref="F768:G768"/>
    <mergeCell ref="F769:G769"/>
    <mergeCell ref="F700:G700"/>
    <mergeCell ref="F701:G701"/>
    <mergeCell ref="A704:E704"/>
    <mergeCell ref="A707:D707"/>
    <mergeCell ref="A637:E637"/>
    <mergeCell ref="A640:D640"/>
    <mergeCell ref="A685:F685"/>
    <mergeCell ref="A686:E686"/>
    <mergeCell ref="A618:F618"/>
    <mergeCell ref="A619:E619"/>
    <mergeCell ref="F633:G633"/>
    <mergeCell ref="F634:G634"/>
    <mergeCell ref="F566:G566"/>
    <mergeCell ref="F567:G567"/>
    <mergeCell ref="A570:E570"/>
    <mergeCell ref="A573:D573"/>
    <mergeCell ref="A503:E503"/>
    <mergeCell ref="A506:D506"/>
    <mergeCell ref="A551:F551"/>
    <mergeCell ref="A552:E552"/>
    <mergeCell ref="A484:F484"/>
    <mergeCell ref="A485:E485"/>
    <mergeCell ref="F499:G499"/>
    <mergeCell ref="F500:G500"/>
    <mergeCell ref="F432:G432"/>
    <mergeCell ref="F433:G433"/>
    <mergeCell ref="A436:E436"/>
    <mergeCell ref="A439:D439"/>
    <mergeCell ref="A369:E369"/>
    <mergeCell ref="A372:D372"/>
    <mergeCell ref="A417:F417"/>
    <mergeCell ref="A418:E418"/>
    <mergeCell ref="A350:F350"/>
    <mergeCell ref="A351:E351"/>
    <mergeCell ref="F365:G365"/>
    <mergeCell ref="F366:G366"/>
    <mergeCell ref="F298:G298"/>
    <mergeCell ref="F299:G299"/>
    <mergeCell ref="A302:E302"/>
    <mergeCell ref="A305:D305"/>
    <mergeCell ref="A235:E235"/>
    <mergeCell ref="A238:D238"/>
    <mergeCell ref="A283:F283"/>
    <mergeCell ref="A284:E284"/>
    <mergeCell ref="A216:F216"/>
    <mergeCell ref="A217:E217"/>
    <mergeCell ref="F231:G231"/>
    <mergeCell ref="F232:G232"/>
    <mergeCell ref="F164:G164"/>
    <mergeCell ref="F165:G165"/>
    <mergeCell ref="A168:E168"/>
    <mergeCell ref="A171:D171"/>
    <mergeCell ref="A101:E101"/>
    <mergeCell ref="A104:D104"/>
    <mergeCell ref="A149:F149"/>
    <mergeCell ref="A150:E150"/>
    <mergeCell ref="A82:F82"/>
    <mergeCell ref="A83:E83"/>
    <mergeCell ref="F97:G97"/>
    <mergeCell ref="F98:G98"/>
    <mergeCell ref="A35:E35"/>
    <mergeCell ref="A38:D38"/>
    <mergeCell ref="A16:F16"/>
    <mergeCell ref="A17:E17"/>
    <mergeCell ref="F31:G31"/>
    <mergeCell ref="F32:G32"/>
  </mergeCells>
  <printOptions/>
  <pageMargins left="0.7" right="0.72" top="0.75" bottom="0.75" header="0.3" footer="0.3"/>
  <pageSetup horizontalDpi="600" verticalDpi="600" orientation="portrait" paperSize="9" scale="64" r:id="rId1"/>
  <rowBreaks count="13" manualBreakCount="13">
    <brk id="66" max="255" man="1"/>
    <brk id="132" max="255" man="1"/>
    <brk id="199" max="255" man="1"/>
    <brk id="263" max="255" man="1"/>
    <brk id="332" max="255" man="1"/>
    <brk id="399" max="255" man="1"/>
    <brk id="466" max="255" man="1"/>
    <brk id="532" max="255" man="1"/>
    <brk id="598" max="255" man="1"/>
    <brk id="664" max="255" man="1"/>
    <brk id="731" max="255" man="1"/>
    <brk id="796" max="255" man="1"/>
    <brk id="86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08"/>
  <sheetViews>
    <sheetView tabSelected="1" view="pageBreakPreview" zoomScale="60" zoomScalePageLayoutView="0" workbookViewId="0" topLeftCell="A1255">
      <selection activeCell="A1263" sqref="A1263:J1308"/>
    </sheetView>
  </sheetViews>
  <sheetFormatPr defaultColWidth="9.00390625" defaultRowHeight="12.75"/>
  <cols>
    <col min="1" max="1" width="23.1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2.2539062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I2" s="3" t="s">
        <v>716</v>
      </c>
    </row>
    <row r="3" spans="6:9" ht="15.75">
      <c r="F3" s="4">
        <v>21</v>
      </c>
      <c r="G3" s="1" t="s">
        <v>692</v>
      </c>
      <c r="I3" s="3" t="s">
        <v>717</v>
      </c>
    </row>
    <row r="4" spans="1:9" ht="14.25">
      <c r="A4" s="5" t="s">
        <v>465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207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4" t="s">
        <v>208</v>
      </c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I18+I19+I20+I26</f>
        <v>71.1391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>
        <v>1</v>
      </c>
      <c r="C13" s="33">
        <v>15612</v>
      </c>
      <c r="D13" s="117">
        <f>148.9*0.75</f>
        <v>111.67500000000001</v>
      </c>
      <c r="E13" s="118">
        <f>D13*60</f>
        <v>6700.500000000001</v>
      </c>
      <c r="F13" s="29">
        <v>5</v>
      </c>
      <c r="G13" s="33">
        <f>B13*C13/E13*F13</f>
        <v>11.649876874860084</v>
      </c>
      <c r="H13" s="30"/>
      <c r="I13" s="31"/>
    </row>
    <row r="14" spans="1:9" ht="12.75">
      <c r="A14" s="35" t="s">
        <v>209</v>
      </c>
      <c r="B14" s="36">
        <v>1</v>
      </c>
      <c r="C14" s="36">
        <v>12406</v>
      </c>
      <c r="D14" s="117">
        <f>148.9*0.8</f>
        <v>119.12</v>
      </c>
      <c r="E14" s="119">
        <f>D14*60</f>
        <v>7147.200000000001</v>
      </c>
      <c r="F14" s="38">
        <v>9</v>
      </c>
      <c r="G14" s="36">
        <f>B14*C14/E14*F14</f>
        <v>15.622061786433846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ROUND((G13+G14),2)</f>
        <v>27.27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36.2691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36.2691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10.95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ROUND(F25,2)</f>
        <v>21.99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210</v>
      </c>
      <c r="B22" s="33" t="s">
        <v>135</v>
      </c>
      <c r="C22" s="33">
        <v>1</v>
      </c>
      <c r="D22" s="34"/>
      <c r="E22" s="56">
        <v>10.59</v>
      </c>
      <c r="F22" s="56">
        <f>E22*C22</f>
        <v>10.59</v>
      </c>
      <c r="G22" s="57"/>
      <c r="H22" s="30"/>
      <c r="I22" s="31"/>
    </row>
    <row r="23" spans="1:9" ht="12.75">
      <c r="A23" s="35" t="s">
        <v>169</v>
      </c>
      <c r="B23" s="36" t="s">
        <v>135</v>
      </c>
      <c r="C23" s="36">
        <v>1</v>
      </c>
      <c r="D23" s="37"/>
      <c r="E23" s="125">
        <v>10.85</v>
      </c>
      <c r="F23" s="125">
        <f>E23*C23</f>
        <v>10.85</v>
      </c>
      <c r="G23" s="57"/>
      <c r="H23" s="30"/>
      <c r="I23" s="31"/>
    </row>
    <row r="24" spans="1:9" ht="12.75">
      <c r="A24" s="35" t="s">
        <v>172</v>
      </c>
      <c r="B24" s="36" t="s">
        <v>135</v>
      </c>
      <c r="C24" s="36">
        <v>5</v>
      </c>
      <c r="D24" s="37"/>
      <c r="E24" s="125">
        <v>0.11</v>
      </c>
      <c r="F24" s="125">
        <f>E24*C24</f>
        <v>0.55</v>
      </c>
      <c r="G24" s="57"/>
      <c r="H24" s="30"/>
      <c r="I24" s="31"/>
    </row>
    <row r="25" spans="1:9" ht="12.75">
      <c r="A25" s="58" t="s">
        <v>46</v>
      </c>
      <c r="B25" s="36"/>
      <c r="C25" s="36"/>
      <c r="D25" s="37"/>
      <c r="E25" s="38"/>
      <c r="F25" s="59">
        <f>SUM(F22:F24)</f>
        <v>21.99</v>
      </c>
      <c r="G25" s="57"/>
      <c r="H25" s="30"/>
      <c r="I25" s="31"/>
    </row>
    <row r="26" spans="1:9" ht="15">
      <c r="A26" s="48" t="s">
        <v>47</v>
      </c>
      <c r="B26" s="40"/>
      <c r="C26" s="40"/>
      <c r="D26" s="40"/>
      <c r="E26" s="40"/>
      <c r="F26" s="40"/>
      <c r="G26" s="40"/>
      <c r="H26" s="40"/>
      <c r="I26" s="21">
        <f>ROUND(F34,2)</f>
        <v>1.93</v>
      </c>
    </row>
    <row r="27" spans="1:9" ht="33.75">
      <c r="A27" s="60" t="s">
        <v>35</v>
      </c>
      <c r="B27" s="61" t="s">
        <v>48</v>
      </c>
      <c r="C27" s="62" t="s">
        <v>49</v>
      </c>
      <c r="D27" s="61" t="s">
        <v>215</v>
      </c>
      <c r="E27" s="63"/>
      <c r="F27" s="63"/>
      <c r="G27" s="63"/>
      <c r="H27" s="30"/>
      <c r="I27" s="31"/>
    </row>
    <row r="28" spans="1:9" ht="12.75">
      <c r="A28" s="64" t="s">
        <v>211</v>
      </c>
      <c r="B28" s="65">
        <v>42050</v>
      </c>
      <c r="C28" s="26">
        <v>41.08</v>
      </c>
      <c r="D28" s="66">
        <f>B28*C28/100</f>
        <v>17274.14</v>
      </c>
      <c r="E28" s="63"/>
      <c r="F28" s="63"/>
      <c r="G28" s="63"/>
      <c r="H28" s="30"/>
      <c r="I28" s="31"/>
    </row>
    <row r="29" spans="1:9" ht="12.75">
      <c r="A29" s="67" t="s">
        <v>212</v>
      </c>
      <c r="B29" s="68">
        <v>23888.7</v>
      </c>
      <c r="C29" s="26">
        <v>0</v>
      </c>
      <c r="D29" s="66">
        <f>B29*C29/100</f>
        <v>0</v>
      </c>
      <c r="E29" s="63"/>
      <c r="F29" s="63"/>
      <c r="G29" s="63"/>
      <c r="H29" s="30"/>
      <c r="I29" s="31"/>
    </row>
    <row r="30" spans="1:9" ht="12.75">
      <c r="A30" s="67" t="s">
        <v>213</v>
      </c>
      <c r="B30" s="68">
        <v>6117.07</v>
      </c>
      <c r="C30" s="26">
        <v>0</v>
      </c>
      <c r="D30" s="66">
        <f>B30*C30/100</f>
        <v>0</v>
      </c>
      <c r="E30" s="63"/>
      <c r="F30" s="63"/>
      <c r="G30" s="63"/>
      <c r="H30" s="30"/>
      <c r="I30" s="31"/>
    </row>
    <row r="31" spans="1:9" ht="12.75">
      <c r="A31" s="67" t="s">
        <v>214</v>
      </c>
      <c r="B31" s="68">
        <v>8676.54</v>
      </c>
      <c r="C31" s="26">
        <v>0</v>
      </c>
      <c r="D31" s="66">
        <f>B31*C31/100</f>
        <v>0</v>
      </c>
      <c r="E31" s="63"/>
      <c r="F31" s="63"/>
      <c r="G31" s="63"/>
      <c r="H31" s="30"/>
      <c r="I31" s="31"/>
    </row>
    <row r="32" spans="1:9" ht="12.75">
      <c r="A32" s="69" t="s">
        <v>53</v>
      </c>
      <c r="B32" s="69"/>
      <c r="C32" s="69"/>
      <c r="D32" s="66">
        <f>SUM(D28:D31)</f>
        <v>17274.14</v>
      </c>
      <c r="E32" s="63"/>
      <c r="F32" s="63"/>
      <c r="G32" s="63"/>
      <c r="H32" s="30"/>
      <c r="I32" s="31"/>
    </row>
    <row r="33" spans="1:9" ht="45">
      <c r="A33" s="70" t="s">
        <v>54</v>
      </c>
      <c r="B33" s="71"/>
      <c r="C33" s="28" t="s">
        <v>55</v>
      </c>
      <c r="D33" s="71"/>
      <c r="E33" s="72" t="s">
        <v>56</v>
      </c>
      <c r="F33" s="373" t="s">
        <v>57</v>
      </c>
      <c r="G33" s="374"/>
      <c r="H33" s="30"/>
      <c r="I33" s="31"/>
    </row>
    <row r="34" spans="1:9" ht="12.75">
      <c r="A34" s="66">
        <f>D32</f>
        <v>17274.14</v>
      </c>
      <c r="B34" s="73"/>
      <c r="C34" s="120">
        <f>D13*60*12</f>
        <v>80406.00000000001</v>
      </c>
      <c r="D34" s="73"/>
      <c r="E34" s="73">
        <f>F14</f>
        <v>9</v>
      </c>
      <c r="F34" s="375">
        <f>(A34/C34*E34)</f>
        <v>1.9335280949182891</v>
      </c>
      <c r="G34" s="376"/>
      <c r="H34" s="30"/>
      <c r="I34" s="31"/>
    </row>
    <row r="35" spans="1:9" ht="15">
      <c r="A35" s="74" t="s">
        <v>58</v>
      </c>
      <c r="B35" s="75"/>
      <c r="C35" s="30"/>
      <c r="D35" s="76"/>
      <c r="E35" s="77"/>
      <c r="F35" s="30"/>
      <c r="G35" s="30"/>
      <c r="H35" s="30"/>
      <c r="I35" s="78">
        <f>I36+I38+I39</f>
        <v>76.99000000000001</v>
      </c>
    </row>
    <row r="36" spans="1:9" ht="15">
      <c r="A36" s="48" t="s">
        <v>59</v>
      </c>
      <c r="B36" s="50"/>
      <c r="C36" s="40"/>
      <c r="D36" s="41"/>
      <c r="E36" s="79"/>
      <c r="F36" s="40"/>
      <c r="G36" s="40"/>
      <c r="H36" s="40"/>
      <c r="I36" s="21">
        <v>26.22</v>
      </c>
    </row>
    <row r="37" spans="1:9" ht="15">
      <c r="A37" s="377" t="s">
        <v>60</v>
      </c>
      <c r="B37" s="378"/>
      <c r="C37" s="378"/>
      <c r="D37" s="378"/>
      <c r="E37" s="378"/>
      <c r="F37" s="81" t="s">
        <v>61</v>
      </c>
      <c r="G37" s="82">
        <v>1.05</v>
      </c>
      <c r="H37" s="30"/>
      <c r="I37" s="83"/>
    </row>
    <row r="38" spans="1:9" ht="15">
      <c r="A38" s="48" t="s">
        <v>62</v>
      </c>
      <c r="B38" s="50"/>
      <c r="C38" s="40"/>
      <c r="D38" s="40"/>
      <c r="E38" s="40"/>
      <c r="F38" s="40"/>
      <c r="G38" s="51">
        <v>30.2</v>
      </c>
      <c r="H38" s="40" t="s">
        <v>32</v>
      </c>
      <c r="I38" s="21">
        <f>ROUND(I36*G38%,2)</f>
        <v>7.92</v>
      </c>
    </row>
    <row r="39" spans="1:9" ht="15">
      <c r="A39" s="84" t="s">
        <v>63</v>
      </c>
      <c r="B39" s="85"/>
      <c r="C39" s="85"/>
      <c r="D39" s="86"/>
      <c r="E39" s="87"/>
      <c r="F39" s="85"/>
      <c r="G39" s="85"/>
      <c r="H39" s="85"/>
      <c r="I39" s="88">
        <v>42.85</v>
      </c>
    </row>
    <row r="40" spans="1:9" ht="15">
      <c r="A40" s="379" t="s">
        <v>64</v>
      </c>
      <c r="B40" s="380"/>
      <c r="C40" s="380"/>
      <c r="D40" s="380"/>
      <c r="E40" s="89"/>
      <c r="F40" s="90" t="s">
        <v>65</v>
      </c>
      <c r="G40" s="91">
        <v>1.92</v>
      </c>
      <c r="H40" s="92"/>
      <c r="I40" s="93"/>
    </row>
    <row r="41" spans="1:9" ht="15">
      <c r="A41" s="18" t="s">
        <v>66</v>
      </c>
      <c r="B41" s="94"/>
      <c r="C41" s="40"/>
      <c r="D41" s="40"/>
      <c r="E41" s="40"/>
      <c r="F41" s="40"/>
      <c r="G41" s="40"/>
      <c r="H41" s="40"/>
      <c r="I41" s="21">
        <f>I35+I10</f>
        <v>148.1291</v>
      </c>
    </row>
    <row r="42" spans="1:9" ht="15">
      <c r="A42" s="18" t="s">
        <v>72</v>
      </c>
      <c r="B42" s="94"/>
      <c r="C42" s="40"/>
      <c r="D42" s="40"/>
      <c r="E42" s="40"/>
      <c r="F42" s="40"/>
      <c r="G42" s="95">
        <f>I43/I41-1</f>
        <v>0.01263019892782724</v>
      </c>
      <c r="H42" s="40"/>
      <c r="I42" s="21">
        <f>I43-I41</f>
        <v>1.870900000000006</v>
      </c>
    </row>
    <row r="43" spans="1:9" ht="15.75">
      <c r="A43" s="96" t="s">
        <v>67</v>
      </c>
      <c r="B43" s="97"/>
      <c r="C43" s="98"/>
      <c r="D43" s="98"/>
      <c r="E43" s="98"/>
      <c r="F43" s="98"/>
      <c r="G43" s="98"/>
      <c r="H43" s="98"/>
      <c r="I43" s="99">
        <v>150</v>
      </c>
    </row>
    <row r="45" spans="1:7" ht="15.75">
      <c r="A45" s="9" t="s">
        <v>68</v>
      </c>
      <c r="G45" s="92" t="s">
        <v>462</v>
      </c>
    </row>
    <row r="46" ht="12.75">
      <c r="A46" s="1" t="s">
        <v>461</v>
      </c>
    </row>
    <row r="68" spans="1:9" ht="15.75">
      <c r="A68" s="100"/>
      <c r="F68" s="2" t="s">
        <v>3</v>
      </c>
      <c r="I68" s="3"/>
    </row>
    <row r="69" spans="6:9" ht="15.75">
      <c r="F69" s="4" t="s">
        <v>73</v>
      </c>
      <c r="I69" s="3" t="s">
        <v>716</v>
      </c>
    </row>
    <row r="70" spans="6:9" ht="15.75">
      <c r="F70" s="4">
        <v>21</v>
      </c>
      <c r="G70" s="1" t="s">
        <v>692</v>
      </c>
      <c r="I70" s="3" t="s">
        <v>745</v>
      </c>
    </row>
    <row r="71" spans="1:9" ht="14.25">
      <c r="A71" s="5" t="s">
        <v>465</v>
      </c>
      <c r="B71" s="5"/>
      <c r="C71" s="5"/>
      <c r="D71" s="5"/>
      <c r="E71" s="5"/>
      <c r="F71" s="5"/>
      <c r="G71" s="5"/>
      <c r="H71" s="5"/>
      <c r="I71" s="6"/>
    </row>
    <row r="72" spans="2:9" ht="15.75">
      <c r="B72" s="7"/>
      <c r="C72" s="7"/>
      <c r="D72" s="7" t="s">
        <v>9</v>
      </c>
      <c r="E72" s="7"/>
      <c r="F72" s="7"/>
      <c r="G72" s="7"/>
      <c r="H72" s="7"/>
      <c r="I72" s="8"/>
    </row>
    <row r="73" spans="1:9" ht="18.75">
      <c r="A73" s="9" t="s">
        <v>10</v>
      </c>
      <c r="B73" s="10"/>
      <c r="C73" s="10"/>
      <c r="D73" s="11" t="s">
        <v>216</v>
      </c>
      <c r="E73" s="12"/>
      <c r="F73" s="12"/>
      <c r="G73" s="12"/>
      <c r="H73" s="12"/>
      <c r="I73" s="3"/>
    </row>
    <row r="74" spans="1:9" ht="15.75">
      <c r="A74" s="13" t="s">
        <v>12</v>
      </c>
      <c r="B74" s="10"/>
      <c r="C74" s="10"/>
      <c r="D74" s="4" t="s">
        <v>217</v>
      </c>
      <c r="E74" s="14"/>
      <c r="F74" s="13"/>
      <c r="G74" s="15"/>
      <c r="H74" s="16"/>
      <c r="I74" s="17"/>
    </row>
    <row r="76" spans="1:9" ht="18.75">
      <c r="A76" s="4"/>
      <c r="B76" s="11"/>
      <c r="C76" s="12"/>
      <c r="D76" s="12"/>
      <c r="E76" s="12"/>
      <c r="F76" s="12"/>
      <c r="G76" s="12"/>
      <c r="H76" s="12"/>
      <c r="I76" s="17" t="s">
        <v>14</v>
      </c>
    </row>
    <row r="77" spans="1:9" ht="18.75">
      <c r="A77" s="18" t="s">
        <v>15</v>
      </c>
      <c r="B77" s="19"/>
      <c r="C77" s="20"/>
      <c r="D77" s="20"/>
      <c r="E77" s="20"/>
      <c r="F77" s="20"/>
      <c r="G77" s="20"/>
      <c r="H77" s="20"/>
      <c r="I77" s="21">
        <f>I85+I86+I87+I94</f>
        <v>142.7277</v>
      </c>
    </row>
    <row r="78" spans="1:9" ht="15.75">
      <c r="A78" s="22" t="s">
        <v>16</v>
      </c>
      <c r="B78" s="23"/>
      <c r="C78" s="23"/>
      <c r="D78" s="23"/>
      <c r="E78" s="23"/>
      <c r="F78" s="23"/>
      <c r="G78" s="23"/>
      <c r="H78" s="23"/>
      <c r="I78" s="24"/>
    </row>
    <row r="79" spans="1:9" ht="33.75">
      <c r="A79" s="25" t="s">
        <v>17</v>
      </c>
      <c r="B79" s="26" t="s">
        <v>18</v>
      </c>
      <c r="C79" s="27" t="s">
        <v>19</v>
      </c>
      <c r="D79" s="28" t="s">
        <v>20</v>
      </c>
      <c r="E79" s="28" t="s">
        <v>21</v>
      </c>
      <c r="F79" s="28" t="s">
        <v>22</v>
      </c>
      <c r="G79" s="29" t="s">
        <v>23</v>
      </c>
      <c r="H79" s="30"/>
      <c r="I79" s="31"/>
    </row>
    <row r="80" spans="1:9" ht="12.75">
      <c r="A80" s="32" t="s">
        <v>24</v>
      </c>
      <c r="B80" s="33">
        <v>1</v>
      </c>
      <c r="C80" s="33">
        <v>15612</v>
      </c>
      <c r="D80" s="117">
        <f>148.9*0.75</f>
        <v>111.67500000000001</v>
      </c>
      <c r="E80" s="118">
        <f>D80*60</f>
        <v>6700.500000000001</v>
      </c>
      <c r="F80" s="29">
        <v>12</v>
      </c>
      <c r="G80" s="33">
        <f>B80*C80/E80*F80</f>
        <v>27.9597044996642</v>
      </c>
      <c r="H80" s="30"/>
      <c r="I80" s="31"/>
    </row>
    <row r="81" spans="1:9" ht="12.75">
      <c r="A81" s="35" t="s">
        <v>209</v>
      </c>
      <c r="B81" s="36">
        <v>1</v>
      </c>
      <c r="C81" s="36">
        <v>12627</v>
      </c>
      <c r="D81" s="117">
        <f>148.9*0.8</f>
        <v>119.12</v>
      </c>
      <c r="E81" s="119">
        <f>D81*60</f>
        <v>7147.200000000001</v>
      </c>
      <c r="F81" s="38">
        <v>14</v>
      </c>
      <c r="G81" s="36">
        <f>B81*C81/E81*F81</f>
        <v>24.73388179986568</v>
      </c>
      <c r="H81" s="30"/>
      <c r="I81" s="31"/>
    </row>
    <row r="82" spans="1:8" ht="12.75">
      <c r="A82" s="39" t="s">
        <v>26</v>
      </c>
      <c r="B82" s="40"/>
      <c r="C82" s="41"/>
      <c r="D82" s="41"/>
      <c r="E82" s="41"/>
      <c r="F82" s="41"/>
      <c r="G82" s="42">
        <f>ROUND((G80+G81),2)</f>
        <v>52.69</v>
      </c>
      <c r="H82" s="30"/>
    </row>
    <row r="83" spans="1:9" ht="12.75">
      <c r="A83" s="369" t="s">
        <v>27</v>
      </c>
      <c r="B83" s="370"/>
      <c r="C83" s="370"/>
      <c r="D83" s="370"/>
      <c r="E83" s="370"/>
      <c r="F83" s="370"/>
      <c r="G83" s="101"/>
      <c r="H83" s="30"/>
      <c r="I83" s="44">
        <f>G82*G83</f>
        <v>0</v>
      </c>
    </row>
    <row r="84" spans="1:9" ht="12.75">
      <c r="A84" s="371" t="s">
        <v>28</v>
      </c>
      <c r="B84" s="372"/>
      <c r="C84" s="372"/>
      <c r="D84" s="372"/>
      <c r="E84" s="372"/>
      <c r="F84" s="45" t="s">
        <v>29</v>
      </c>
      <c r="G84" s="46">
        <v>1.33</v>
      </c>
      <c r="H84" s="40"/>
      <c r="I84" s="47">
        <f>G82*G84</f>
        <v>70.07770000000001</v>
      </c>
    </row>
    <row r="85" spans="1:9" ht="15">
      <c r="A85" s="48" t="s">
        <v>30</v>
      </c>
      <c r="B85" s="40"/>
      <c r="C85" s="40"/>
      <c r="D85" s="40"/>
      <c r="E85" s="40"/>
      <c r="F85" s="40"/>
      <c r="G85" s="49"/>
      <c r="H85" s="40"/>
      <c r="I85" s="21">
        <f>I83+I84</f>
        <v>70.07770000000001</v>
      </c>
    </row>
    <row r="86" spans="1:9" ht="15">
      <c r="A86" s="48" t="s">
        <v>31</v>
      </c>
      <c r="B86" s="50"/>
      <c r="C86" s="40"/>
      <c r="D86" s="40"/>
      <c r="E86" s="40"/>
      <c r="F86" s="40"/>
      <c r="G86" s="51">
        <v>30.2</v>
      </c>
      <c r="H86" s="40" t="s">
        <v>32</v>
      </c>
      <c r="I86" s="21">
        <f>ROUND((I85*G86/100),2)</f>
        <v>21.16</v>
      </c>
    </row>
    <row r="87" spans="1:9" ht="15">
      <c r="A87" s="48" t="s">
        <v>33</v>
      </c>
      <c r="B87" s="50"/>
      <c r="C87" s="40"/>
      <c r="D87" s="40"/>
      <c r="E87" s="40"/>
      <c r="F87" s="41" t="s">
        <v>34</v>
      </c>
      <c r="G87" s="40"/>
      <c r="H87" s="40"/>
      <c r="I87" s="21">
        <f>ROUND(F93,2)</f>
        <v>20.01</v>
      </c>
    </row>
    <row r="88" spans="1:9" ht="22.5">
      <c r="A88" s="52" t="s">
        <v>35</v>
      </c>
      <c r="B88" s="53" t="s">
        <v>36</v>
      </c>
      <c r="C88" s="54" t="s">
        <v>37</v>
      </c>
      <c r="D88" s="55" t="s">
        <v>38</v>
      </c>
      <c r="E88" s="55" t="s">
        <v>39</v>
      </c>
      <c r="F88" s="55" t="s">
        <v>40</v>
      </c>
      <c r="G88" s="30"/>
      <c r="H88" s="30"/>
      <c r="I88" s="31"/>
    </row>
    <row r="89" spans="1:9" ht="12.75">
      <c r="A89" s="32" t="s">
        <v>218</v>
      </c>
      <c r="B89" s="33" t="s">
        <v>135</v>
      </c>
      <c r="C89" s="33">
        <v>1</v>
      </c>
      <c r="D89" s="34"/>
      <c r="E89" s="56">
        <v>6.54</v>
      </c>
      <c r="F89" s="56">
        <f>E89*C89</f>
        <v>6.54</v>
      </c>
      <c r="G89" s="57"/>
      <c r="H89" s="30"/>
      <c r="I89" s="31"/>
    </row>
    <row r="90" spans="1:9" ht="12.75">
      <c r="A90" s="35" t="s">
        <v>219</v>
      </c>
      <c r="B90" s="36" t="s">
        <v>135</v>
      </c>
      <c r="C90" s="36">
        <v>1</v>
      </c>
      <c r="D90" s="37"/>
      <c r="E90" s="125">
        <v>2.07</v>
      </c>
      <c r="F90" s="56">
        <f>E90*C90</f>
        <v>2.07</v>
      </c>
      <c r="G90" s="57"/>
      <c r="H90" s="30"/>
      <c r="I90" s="31"/>
    </row>
    <row r="91" spans="1:9" ht="12.75">
      <c r="A91" s="35" t="s">
        <v>169</v>
      </c>
      <c r="B91" s="36" t="s">
        <v>135</v>
      </c>
      <c r="C91" s="36">
        <v>1</v>
      </c>
      <c r="D91" s="37"/>
      <c r="E91" s="125">
        <v>10.85</v>
      </c>
      <c r="F91" s="125">
        <f>E91*C91</f>
        <v>10.85</v>
      </c>
      <c r="G91" s="57"/>
      <c r="H91" s="30"/>
      <c r="I91" s="31"/>
    </row>
    <row r="92" spans="1:9" ht="12.75">
      <c r="A92" s="35" t="s">
        <v>172</v>
      </c>
      <c r="B92" s="36" t="s">
        <v>135</v>
      </c>
      <c r="C92" s="36">
        <v>5</v>
      </c>
      <c r="D92" s="37"/>
      <c r="E92" s="125">
        <v>0.11</v>
      </c>
      <c r="F92" s="125">
        <f>E92*C92</f>
        <v>0.55</v>
      </c>
      <c r="G92" s="57"/>
      <c r="H92" s="30"/>
      <c r="I92" s="31"/>
    </row>
    <row r="93" spans="1:9" ht="12.75">
      <c r="A93" s="58" t="s">
        <v>46</v>
      </c>
      <c r="B93" s="36"/>
      <c r="C93" s="36"/>
      <c r="D93" s="37"/>
      <c r="E93" s="38"/>
      <c r="F93" s="59">
        <f>SUM(F89:F92)</f>
        <v>20.01</v>
      </c>
      <c r="G93" s="57"/>
      <c r="H93" s="30"/>
      <c r="I93" s="31"/>
    </row>
    <row r="94" spans="1:9" ht="15">
      <c r="A94" s="48" t="s">
        <v>47</v>
      </c>
      <c r="B94" s="40"/>
      <c r="C94" s="40"/>
      <c r="D94" s="40"/>
      <c r="E94" s="40"/>
      <c r="F94" s="40"/>
      <c r="G94" s="40"/>
      <c r="H94" s="40"/>
      <c r="I94" s="21">
        <f>ROUND(F101,2)</f>
        <v>31.48</v>
      </c>
    </row>
    <row r="95" spans="1:9" ht="33.75">
      <c r="A95" s="60" t="s">
        <v>35</v>
      </c>
      <c r="B95" s="61" t="s">
        <v>48</v>
      </c>
      <c r="C95" s="62" t="s">
        <v>49</v>
      </c>
      <c r="D95" s="61" t="s">
        <v>215</v>
      </c>
      <c r="E95" s="63"/>
      <c r="F95" s="63"/>
      <c r="G95" s="63"/>
      <c r="H95" s="30"/>
      <c r="I95" s="31"/>
    </row>
    <row r="96" spans="1:9" ht="12.75">
      <c r="A96" s="64" t="s">
        <v>220</v>
      </c>
      <c r="B96" s="65">
        <v>440046</v>
      </c>
      <c r="C96" s="26">
        <v>41.08</v>
      </c>
      <c r="D96" s="66">
        <f>B96*C96/100</f>
        <v>180770.8968</v>
      </c>
      <c r="E96" s="63"/>
      <c r="F96" s="63"/>
      <c r="G96" s="63"/>
      <c r="H96" s="30"/>
      <c r="I96" s="31"/>
    </row>
    <row r="97" spans="1:9" ht="12.75">
      <c r="A97" s="67" t="s">
        <v>212</v>
      </c>
      <c r="B97" s="68">
        <v>23888.7</v>
      </c>
      <c r="C97" s="26">
        <v>0</v>
      </c>
      <c r="D97" s="66">
        <f>B97*C97/100</f>
        <v>0</v>
      </c>
      <c r="E97" s="63"/>
      <c r="F97" s="63"/>
      <c r="G97" s="63"/>
      <c r="H97" s="30"/>
      <c r="I97" s="31"/>
    </row>
    <row r="98" spans="1:9" ht="12.75">
      <c r="A98" s="67" t="s">
        <v>213</v>
      </c>
      <c r="B98" s="68">
        <v>6117.07</v>
      </c>
      <c r="C98" s="26">
        <v>0</v>
      </c>
      <c r="D98" s="66">
        <f>B98*C98/100</f>
        <v>0</v>
      </c>
      <c r="E98" s="63"/>
      <c r="F98" s="63"/>
      <c r="G98" s="63"/>
      <c r="H98" s="30"/>
      <c r="I98" s="31"/>
    </row>
    <row r="99" spans="1:9" ht="12.75">
      <c r="A99" s="69" t="s">
        <v>53</v>
      </c>
      <c r="B99" s="69"/>
      <c r="C99" s="69"/>
      <c r="D99" s="66">
        <f>SUM(D96:D98)</f>
        <v>180770.8968</v>
      </c>
      <c r="E99" s="63"/>
      <c r="F99" s="63"/>
      <c r="G99" s="63"/>
      <c r="H99" s="30"/>
      <c r="I99" s="31"/>
    </row>
    <row r="100" spans="1:9" ht="45">
      <c r="A100" s="70" t="s">
        <v>54</v>
      </c>
      <c r="B100" s="71"/>
      <c r="C100" s="28" t="s">
        <v>55</v>
      </c>
      <c r="D100" s="71"/>
      <c r="E100" s="72" t="s">
        <v>56</v>
      </c>
      <c r="F100" s="373" t="s">
        <v>57</v>
      </c>
      <c r="G100" s="374"/>
      <c r="H100" s="30"/>
      <c r="I100" s="31"/>
    </row>
    <row r="101" spans="1:9" ht="12.75">
      <c r="A101" s="66">
        <f>D99</f>
        <v>180770.8968</v>
      </c>
      <c r="B101" s="73"/>
      <c r="C101" s="120">
        <f>D80*60*12</f>
        <v>80406.00000000001</v>
      </c>
      <c r="D101" s="73"/>
      <c r="E101" s="73">
        <f>F81</f>
        <v>14</v>
      </c>
      <c r="F101" s="375">
        <f>(A101/C101*E101)</f>
        <v>31.475170449966413</v>
      </c>
      <c r="G101" s="376"/>
      <c r="H101" s="30"/>
      <c r="I101" s="31"/>
    </row>
    <row r="102" spans="1:9" ht="15">
      <c r="A102" s="74" t="s">
        <v>58</v>
      </c>
      <c r="B102" s="75"/>
      <c r="C102" s="30"/>
      <c r="D102" s="76"/>
      <c r="E102" s="77"/>
      <c r="F102" s="30"/>
      <c r="G102" s="30"/>
      <c r="H102" s="30"/>
      <c r="I102" s="78">
        <f>I103+I105+I106</f>
        <v>322.27</v>
      </c>
    </row>
    <row r="103" spans="1:9" ht="15">
      <c r="A103" s="48" t="s">
        <v>59</v>
      </c>
      <c r="B103" s="50"/>
      <c r="C103" s="40"/>
      <c r="D103" s="41"/>
      <c r="E103" s="79"/>
      <c r="F103" s="40"/>
      <c r="G103" s="40"/>
      <c r="H103" s="40"/>
      <c r="I103" s="21">
        <v>31.08</v>
      </c>
    </row>
    <row r="104" spans="1:9" ht="15">
      <c r="A104" s="377" t="s">
        <v>60</v>
      </c>
      <c r="B104" s="378"/>
      <c r="C104" s="378"/>
      <c r="D104" s="378"/>
      <c r="E104" s="378"/>
      <c r="F104" s="81" t="s">
        <v>61</v>
      </c>
      <c r="G104" s="82">
        <v>1.05</v>
      </c>
      <c r="H104" s="30"/>
      <c r="I104" s="83"/>
    </row>
    <row r="105" spans="1:9" ht="15">
      <c r="A105" s="48" t="s">
        <v>62</v>
      </c>
      <c r="B105" s="50"/>
      <c r="C105" s="40"/>
      <c r="D105" s="40"/>
      <c r="E105" s="40"/>
      <c r="F105" s="40"/>
      <c r="G105" s="51">
        <v>30.2</v>
      </c>
      <c r="H105" s="40" t="s">
        <v>32</v>
      </c>
      <c r="I105" s="21">
        <f>ROUND(I103*G105%,2)</f>
        <v>9.39</v>
      </c>
    </row>
    <row r="106" spans="1:9" ht="15">
      <c r="A106" s="84" t="s">
        <v>63</v>
      </c>
      <c r="B106" s="85"/>
      <c r="C106" s="85"/>
      <c r="D106" s="86"/>
      <c r="E106" s="87"/>
      <c r="F106" s="85"/>
      <c r="G106" s="85"/>
      <c r="H106" s="85"/>
      <c r="I106" s="88">
        <v>281.8</v>
      </c>
    </row>
    <row r="107" spans="1:9" ht="15">
      <c r="A107" s="379" t="s">
        <v>64</v>
      </c>
      <c r="B107" s="380"/>
      <c r="C107" s="380"/>
      <c r="D107" s="380"/>
      <c r="E107" s="89"/>
      <c r="F107" s="90" t="s">
        <v>65</v>
      </c>
      <c r="G107" s="91">
        <v>1.92</v>
      </c>
      <c r="H107" s="92"/>
      <c r="I107" s="93"/>
    </row>
    <row r="108" spans="1:9" ht="15">
      <c r="A108" s="18" t="s">
        <v>66</v>
      </c>
      <c r="B108" s="94"/>
      <c r="C108" s="40"/>
      <c r="D108" s="40"/>
      <c r="E108" s="40"/>
      <c r="F108" s="40"/>
      <c r="G108" s="40"/>
      <c r="H108" s="40"/>
      <c r="I108" s="21">
        <f>I102+I77</f>
        <v>464.9977</v>
      </c>
    </row>
    <row r="109" spans="1:9" ht="15">
      <c r="A109" s="18" t="s">
        <v>72</v>
      </c>
      <c r="B109" s="94"/>
      <c r="C109" s="40"/>
      <c r="D109" s="40"/>
      <c r="E109" s="40"/>
      <c r="F109" s="40"/>
      <c r="G109" s="95">
        <f>I110/I108-1</f>
        <v>4.946261024540988E-06</v>
      </c>
      <c r="H109" s="40"/>
      <c r="I109" s="21">
        <f>I110-I108</f>
        <v>0.002299999999991087</v>
      </c>
    </row>
    <row r="110" spans="1:9" ht="15.75">
      <c r="A110" s="96" t="s">
        <v>67</v>
      </c>
      <c r="B110" s="97"/>
      <c r="C110" s="98"/>
      <c r="D110" s="98"/>
      <c r="E110" s="98"/>
      <c r="F110" s="98"/>
      <c r="G110" s="98"/>
      <c r="H110" s="98"/>
      <c r="I110" s="99">
        <v>465</v>
      </c>
    </row>
    <row r="112" spans="1:7" ht="15.75">
      <c r="A112" s="9" t="s">
        <v>68</v>
      </c>
      <c r="G112" s="92" t="s">
        <v>462</v>
      </c>
    </row>
    <row r="113" ht="12.75">
      <c r="A113" s="1" t="s">
        <v>461</v>
      </c>
    </row>
    <row r="134" ht="12.75">
      <c r="A134" s="1" t="s">
        <v>475</v>
      </c>
    </row>
    <row r="135" spans="1:9" ht="15.75">
      <c r="A135" s="100"/>
      <c r="F135" s="2" t="s">
        <v>3</v>
      </c>
      <c r="I135" s="3"/>
    </row>
    <row r="136" spans="6:9" ht="15.75">
      <c r="F136" s="4" t="s">
        <v>73</v>
      </c>
      <c r="I136" s="3" t="s">
        <v>716</v>
      </c>
    </row>
    <row r="137" spans="6:9" ht="15.75">
      <c r="F137" s="4" t="s">
        <v>764</v>
      </c>
      <c r="G137" s="1" t="s">
        <v>694</v>
      </c>
      <c r="I137" s="3" t="s">
        <v>717</v>
      </c>
    </row>
    <row r="138" spans="1:9" ht="14.25">
      <c r="A138" s="5" t="s">
        <v>465</v>
      </c>
      <c r="B138" s="5"/>
      <c r="C138" s="5"/>
      <c r="D138" s="5"/>
      <c r="E138" s="5"/>
      <c r="F138" s="5"/>
      <c r="G138" s="5"/>
      <c r="H138" s="5"/>
      <c r="I138" s="6"/>
    </row>
    <row r="139" spans="2:9" ht="15.75">
      <c r="B139" s="7"/>
      <c r="C139" s="7"/>
      <c r="D139" s="7" t="s">
        <v>9</v>
      </c>
      <c r="E139" s="7"/>
      <c r="F139" s="7"/>
      <c r="G139" s="7"/>
      <c r="H139" s="7"/>
      <c r="I139" s="8"/>
    </row>
    <row r="140" spans="1:9" ht="18.75">
      <c r="A140" s="9" t="s">
        <v>10</v>
      </c>
      <c r="B140" s="10"/>
      <c r="C140" s="10"/>
      <c r="D140" s="11" t="s">
        <v>221</v>
      </c>
      <c r="E140" s="12"/>
      <c r="F140" s="12"/>
      <c r="G140" s="12"/>
      <c r="H140" s="12"/>
      <c r="I140" s="3"/>
    </row>
    <row r="141" spans="1:9" ht="15.75">
      <c r="A141" s="13" t="s">
        <v>12</v>
      </c>
      <c r="B141" s="10"/>
      <c r="C141" s="10"/>
      <c r="D141" s="4" t="s">
        <v>222</v>
      </c>
      <c r="E141" s="14"/>
      <c r="F141" s="13"/>
      <c r="G141" s="15"/>
      <c r="H141" s="16"/>
      <c r="I141" s="17"/>
    </row>
    <row r="143" spans="1:9" ht="18.75">
      <c r="A143" s="4"/>
      <c r="B143" s="11"/>
      <c r="C143" s="12"/>
      <c r="D143" s="12"/>
      <c r="E143" s="12"/>
      <c r="F143" s="12"/>
      <c r="G143" s="12"/>
      <c r="H143" s="12"/>
      <c r="I143" s="17" t="s">
        <v>14</v>
      </c>
    </row>
    <row r="144" spans="1:9" ht="18.75">
      <c r="A144" s="18" t="s">
        <v>15</v>
      </c>
      <c r="B144" s="19"/>
      <c r="C144" s="20"/>
      <c r="D144" s="20"/>
      <c r="E144" s="20"/>
      <c r="F144" s="20"/>
      <c r="G144" s="20"/>
      <c r="H144" s="20"/>
      <c r="I144" s="21">
        <f>I152+I153+I154+I163</f>
        <v>64.6111</v>
      </c>
    </row>
    <row r="145" spans="1:9" ht="15.75">
      <c r="A145" s="22" t="s">
        <v>16</v>
      </c>
      <c r="B145" s="23"/>
      <c r="C145" s="23"/>
      <c r="D145" s="23"/>
      <c r="E145" s="23"/>
      <c r="F145" s="23"/>
      <c r="G145" s="23"/>
      <c r="H145" s="23"/>
      <c r="I145" s="24"/>
    </row>
    <row r="146" spans="1:9" ht="33.75">
      <c r="A146" s="25" t="s">
        <v>17</v>
      </c>
      <c r="B146" s="26" t="s">
        <v>18</v>
      </c>
      <c r="C146" s="27" t="s">
        <v>19</v>
      </c>
      <c r="D146" s="28" t="s">
        <v>20</v>
      </c>
      <c r="E146" s="28" t="s">
        <v>21</v>
      </c>
      <c r="F146" s="28" t="s">
        <v>22</v>
      </c>
      <c r="G146" s="29" t="s">
        <v>23</v>
      </c>
      <c r="H146" s="30"/>
      <c r="I146" s="31"/>
    </row>
    <row r="147" spans="1:9" ht="12.75">
      <c r="A147" s="32" t="s">
        <v>24</v>
      </c>
      <c r="B147" s="33">
        <v>1</v>
      </c>
      <c r="C147" s="33">
        <v>15612</v>
      </c>
      <c r="D147" s="117">
        <f>148.9*0.75</f>
        <v>111.67500000000001</v>
      </c>
      <c r="E147" s="118">
        <f>D147*60</f>
        <v>6700.500000000001</v>
      </c>
      <c r="F147" s="29">
        <v>0</v>
      </c>
      <c r="G147" s="33">
        <f>B147*C147/E147*F147</f>
        <v>0</v>
      </c>
      <c r="H147" s="30"/>
      <c r="I147" s="31"/>
    </row>
    <row r="148" spans="1:9" ht="12.75">
      <c r="A148" s="35" t="s">
        <v>209</v>
      </c>
      <c r="B148" s="36">
        <v>1</v>
      </c>
      <c r="C148" s="36">
        <v>12627</v>
      </c>
      <c r="D148" s="117">
        <f>148.9*0.8</f>
        <v>119.12</v>
      </c>
      <c r="E148" s="119">
        <f>D148*60</f>
        <v>7147.200000000001</v>
      </c>
      <c r="F148" s="38">
        <v>10</v>
      </c>
      <c r="G148" s="36">
        <f>B148*C148/E148*F148</f>
        <v>17.667058428475485</v>
      </c>
      <c r="H148" s="30"/>
      <c r="I148" s="31"/>
    </row>
    <row r="149" spans="1:8" ht="12.75">
      <c r="A149" s="39" t="s">
        <v>26</v>
      </c>
      <c r="B149" s="40"/>
      <c r="C149" s="41"/>
      <c r="D149" s="41"/>
      <c r="E149" s="41"/>
      <c r="F149" s="41"/>
      <c r="G149" s="42">
        <f>ROUND((G147+G148),2)</f>
        <v>17.67</v>
      </c>
      <c r="H149" s="30"/>
    </row>
    <row r="150" spans="1:9" ht="12.75">
      <c r="A150" s="369" t="s">
        <v>27</v>
      </c>
      <c r="B150" s="370"/>
      <c r="C150" s="370"/>
      <c r="D150" s="370"/>
      <c r="E150" s="370"/>
      <c r="F150" s="370"/>
      <c r="G150" s="101"/>
      <c r="H150" s="30"/>
      <c r="I150" s="44">
        <f>G149*G150</f>
        <v>0</v>
      </c>
    </row>
    <row r="151" spans="1:9" ht="12.75">
      <c r="A151" s="371" t="s">
        <v>28</v>
      </c>
      <c r="B151" s="372"/>
      <c r="C151" s="372"/>
      <c r="D151" s="372"/>
      <c r="E151" s="372"/>
      <c r="F151" s="45" t="s">
        <v>29</v>
      </c>
      <c r="G151" s="46">
        <v>1.33</v>
      </c>
      <c r="H151" s="40"/>
      <c r="I151" s="47">
        <f>G149*G151</f>
        <v>23.501100000000005</v>
      </c>
    </row>
    <row r="152" spans="1:9" ht="15">
      <c r="A152" s="48" t="s">
        <v>30</v>
      </c>
      <c r="B152" s="40"/>
      <c r="C152" s="40"/>
      <c r="D152" s="40"/>
      <c r="E152" s="40"/>
      <c r="F152" s="40"/>
      <c r="G152" s="49"/>
      <c r="H152" s="40"/>
      <c r="I152" s="21">
        <f>I150+I151</f>
        <v>23.501100000000005</v>
      </c>
    </row>
    <row r="153" spans="1:9" ht="15">
      <c r="A153" s="48" t="s">
        <v>31</v>
      </c>
      <c r="B153" s="50"/>
      <c r="C153" s="40"/>
      <c r="D153" s="40"/>
      <c r="E153" s="40"/>
      <c r="F153" s="40"/>
      <c r="G153" s="51">
        <v>30.2</v>
      </c>
      <c r="H153" s="40" t="s">
        <v>32</v>
      </c>
      <c r="I153" s="21">
        <f>ROUND((I152*G153/100),2)</f>
        <v>7.1</v>
      </c>
    </row>
    <row r="154" spans="1:9" ht="15">
      <c r="A154" s="48" t="s">
        <v>33</v>
      </c>
      <c r="B154" s="50"/>
      <c r="C154" s="40"/>
      <c r="D154" s="40"/>
      <c r="E154" s="40"/>
      <c r="F154" s="41" t="s">
        <v>34</v>
      </c>
      <c r="G154" s="40"/>
      <c r="H154" s="40"/>
      <c r="I154" s="21">
        <f>ROUND(F162,2)</f>
        <v>23.47</v>
      </c>
    </row>
    <row r="155" spans="1:9" ht="22.5">
      <c r="A155" s="52" t="s">
        <v>35</v>
      </c>
      <c r="B155" s="53" t="s">
        <v>36</v>
      </c>
      <c r="C155" s="54" t="s">
        <v>37</v>
      </c>
      <c r="D155" s="55" t="s">
        <v>38</v>
      </c>
      <c r="E155" s="55" t="s">
        <v>39</v>
      </c>
      <c r="F155" s="55" t="s">
        <v>40</v>
      </c>
      <c r="G155" s="30"/>
      <c r="H155" s="30"/>
      <c r="I155" s="31"/>
    </row>
    <row r="156" spans="1:9" ht="12.75">
      <c r="A156" s="32" t="s">
        <v>223</v>
      </c>
      <c r="B156" s="33" t="s">
        <v>135</v>
      </c>
      <c r="C156" s="33">
        <v>1</v>
      </c>
      <c r="D156" s="34"/>
      <c r="E156" s="56">
        <v>1.21</v>
      </c>
      <c r="F156" s="56">
        <f aca="true" t="shared" si="0" ref="F156:F161">E156*C156</f>
        <v>1.21</v>
      </c>
      <c r="G156" s="57"/>
      <c r="H156" s="30"/>
      <c r="I156" s="31"/>
    </row>
    <row r="157" spans="1:9" ht="12.75">
      <c r="A157" s="35" t="s">
        <v>224</v>
      </c>
      <c r="B157" s="36" t="s">
        <v>135</v>
      </c>
      <c r="C157" s="36">
        <v>1</v>
      </c>
      <c r="D157" s="37"/>
      <c r="E157" s="125">
        <v>10.09</v>
      </c>
      <c r="F157" s="56">
        <f t="shared" si="0"/>
        <v>10.09</v>
      </c>
      <c r="G157" s="57"/>
      <c r="H157" s="30"/>
      <c r="I157" s="31"/>
    </row>
    <row r="158" spans="1:9" ht="12.75">
      <c r="A158" s="35" t="s">
        <v>225</v>
      </c>
      <c r="B158" s="36" t="s">
        <v>137</v>
      </c>
      <c r="C158" s="36">
        <v>1</v>
      </c>
      <c r="D158" s="37"/>
      <c r="E158" s="125">
        <v>0.11</v>
      </c>
      <c r="F158" s="56">
        <f t="shared" si="0"/>
        <v>0.11</v>
      </c>
      <c r="G158" s="57"/>
      <c r="H158" s="30"/>
      <c r="I158" s="31"/>
    </row>
    <row r="159" spans="1:9" ht="12.75">
      <c r="A159" s="35" t="s">
        <v>226</v>
      </c>
      <c r="B159" s="36" t="s">
        <v>137</v>
      </c>
      <c r="C159" s="36">
        <v>1</v>
      </c>
      <c r="D159" s="37"/>
      <c r="E159" s="125">
        <v>0.66</v>
      </c>
      <c r="F159" s="56">
        <f t="shared" si="0"/>
        <v>0.66</v>
      </c>
      <c r="G159" s="57"/>
      <c r="H159" s="30"/>
      <c r="I159" s="31"/>
    </row>
    <row r="160" spans="1:9" ht="12.75">
      <c r="A160" s="35" t="s">
        <v>169</v>
      </c>
      <c r="B160" s="36" t="s">
        <v>135</v>
      </c>
      <c r="C160" s="36">
        <v>1</v>
      </c>
      <c r="D160" s="37"/>
      <c r="E160" s="125">
        <v>10.85</v>
      </c>
      <c r="F160" s="125">
        <f t="shared" si="0"/>
        <v>10.85</v>
      </c>
      <c r="G160" s="57"/>
      <c r="H160" s="30"/>
      <c r="I160" s="31"/>
    </row>
    <row r="161" spans="1:9" ht="12.75">
      <c r="A161" s="35" t="s">
        <v>172</v>
      </c>
      <c r="B161" s="36" t="s">
        <v>135</v>
      </c>
      <c r="C161" s="36">
        <v>5</v>
      </c>
      <c r="D161" s="37"/>
      <c r="E161" s="125">
        <v>0.11</v>
      </c>
      <c r="F161" s="125">
        <f t="shared" si="0"/>
        <v>0.55</v>
      </c>
      <c r="G161" s="57"/>
      <c r="H161" s="30"/>
      <c r="I161" s="31"/>
    </row>
    <row r="162" spans="1:9" ht="12.75">
      <c r="A162" s="58" t="s">
        <v>46</v>
      </c>
      <c r="B162" s="36"/>
      <c r="C162" s="36"/>
      <c r="D162" s="37"/>
      <c r="E162" s="38"/>
      <c r="F162" s="59">
        <f>SUM(F156:F161)</f>
        <v>23.470000000000002</v>
      </c>
      <c r="G162" s="57"/>
      <c r="H162" s="30"/>
      <c r="I162" s="31"/>
    </row>
    <row r="163" spans="1:9" ht="15">
      <c r="A163" s="48" t="s">
        <v>47</v>
      </c>
      <c r="B163" s="40"/>
      <c r="C163" s="40"/>
      <c r="D163" s="40"/>
      <c r="E163" s="40"/>
      <c r="F163" s="40"/>
      <c r="G163" s="40"/>
      <c r="H163" s="40"/>
      <c r="I163" s="21">
        <f>ROUND(F170,2)</f>
        <v>10.54</v>
      </c>
    </row>
    <row r="164" spans="1:9" ht="33.75">
      <c r="A164" s="60" t="s">
        <v>35</v>
      </c>
      <c r="B164" s="61" t="s">
        <v>48</v>
      </c>
      <c r="C164" s="62" t="s">
        <v>49</v>
      </c>
      <c r="D164" s="61" t="s">
        <v>215</v>
      </c>
      <c r="E164" s="63"/>
      <c r="F164" s="63"/>
      <c r="G164" s="63"/>
      <c r="H164" s="30"/>
      <c r="I164" s="31"/>
    </row>
    <row r="165" spans="1:9" ht="12.75">
      <c r="A165" s="64" t="s">
        <v>227</v>
      </c>
      <c r="B165" s="65">
        <v>206230</v>
      </c>
      <c r="C165" s="26">
        <v>41.08</v>
      </c>
      <c r="D165" s="66">
        <f>B165*C165/100</f>
        <v>84719.284</v>
      </c>
      <c r="E165" s="63"/>
      <c r="F165" s="63"/>
      <c r="G165" s="63"/>
      <c r="H165" s="30"/>
      <c r="I165" s="31"/>
    </row>
    <row r="166" spans="1:9" ht="12.75">
      <c r="A166" s="67" t="s">
        <v>212</v>
      </c>
      <c r="B166" s="68">
        <v>23888.7</v>
      </c>
      <c r="C166" s="26">
        <v>0</v>
      </c>
      <c r="D166" s="66">
        <f>B166*C166/100</f>
        <v>0</v>
      </c>
      <c r="E166" s="63"/>
      <c r="F166" s="63"/>
      <c r="G166" s="63"/>
      <c r="H166" s="30"/>
      <c r="I166" s="31"/>
    </row>
    <row r="167" spans="1:9" ht="12.75">
      <c r="A167" s="67" t="s">
        <v>213</v>
      </c>
      <c r="B167" s="68">
        <v>6117.07</v>
      </c>
      <c r="C167" s="26">
        <v>0</v>
      </c>
      <c r="D167" s="66">
        <f>B167*C167/100</f>
        <v>0</v>
      </c>
      <c r="E167" s="63"/>
      <c r="F167" s="63"/>
      <c r="G167" s="63"/>
      <c r="H167" s="30"/>
      <c r="I167" s="31"/>
    </row>
    <row r="168" spans="1:9" ht="12.75">
      <c r="A168" s="69" t="s">
        <v>53</v>
      </c>
      <c r="B168" s="69"/>
      <c r="C168" s="69"/>
      <c r="D168" s="66">
        <f>SUM(D165:D167)</f>
        <v>84719.284</v>
      </c>
      <c r="E168" s="63"/>
      <c r="F168" s="63"/>
      <c r="G168" s="63"/>
      <c r="H168" s="30"/>
      <c r="I168" s="31"/>
    </row>
    <row r="169" spans="1:9" ht="45">
      <c r="A169" s="70" t="s">
        <v>54</v>
      </c>
      <c r="B169" s="71"/>
      <c r="C169" s="28" t="s">
        <v>55</v>
      </c>
      <c r="D169" s="71"/>
      <c r="E169" s="72" t="s">
        <v>56</v>
      </c>
      <c r="F169" s="373" t="s">
        <v>57</v>
      </c>
      <c r="G169" s="374"/>
      <c r="H169" s="30"/>
      <c r="I169" s="31"/>
    </row>
    <row r="170" spans="1:9" ht="12.75">
      <c r="A170" s="66">
        <f>D168</f>
        <v>84719.284</v>
      </c>
      <c r="B170" s="73"/>
      <c r="C170" s="120">
        <f>D147*60*12</f>
        <v>80406.00000000001</v>
      </c>
      <c r="D170" s="73"/>
      <c r="E170" s="73">
        <f>F148</f>
        <v>10</v>
      </c>
      <c r="F170" s="375">
        <f>(A170/C170*E170)</f>
        <v>10.53643807676044</v>
      </c>
      <c r="G170" s="376"/>
      <c r="H170" s="30"/>
      <c r="I170" s="31"/>
    </row>
    <row r="171" spans="1:9" ht="15">
      <c r="A171" s="74" t="s">
        <v>58</v>
      </c>
      <c r="B171" s="75"/>
      <c r="C171" s="30"/>
      <c r="D171" s="76"/>
      <c r="E171" s="77"/>
      <c r="F171" s="30"/>
      <c r="G171" s="30"/>
      <c r="H171" s="30"/>
      <c r="I171" s="78">
        <f>I172+I174+I175</f>
        <v>55.39</v>
      </c>
    </row>
    <row r="172" spans="1:9" ht="15">
      <c r="A172" s="48" t="s">
        <v>59</v>
      </c>
      <c r="B172" s="50"/>
      <c r="C172" s="40"/>
      <c r="D172" s="41"/>
      <c r="E172" s="79"/>
      <c r="F172" s="40"/>
      <c r="G172" s="40"/>
      <c r="H172" s="40"/>
      <c r="I172" s="21">
        <v>26.22</v>
      </c>
    </row>
    <row r="173" spans="1:9" ht="15">
      <c r="A173" s="377" t="s">
        <v>60</v>
      </c>
      <c r="B173" s="378"/>
      <c r="C173" s="378"/>
      <c r="D173" s="378"/>
      <c r="E173" s="378"/>
      <c r="F173" s="81" t="s">
        <v>61</v>
      </c>
      <c r="G173" s="82">
        <v>1.05</v>
      </c>
      <c r="H173" s="30"/>
      <c r="I173" s="83"/>
    </row>
    <row r="174" spans="1:9" ht="15">
      <c r="A174" s="48" t="s">
        <v>62</v>
      </c>
      <c r="B174" s="50"/>
      <c r="C174" s="40"/>
      <c r="D174" s="40"/>
      <c r="E174" s="40"/>
      <c r="F174" s="40"/>
      <c r="G174" s="51">
        <v>30.2</v>
      </c>
      <c r="H174" s="40" t="s">
        <v>32</v>
      </c>
      <c r="I174" s="21">
        <f>ROUND(I172*G174%,2)</f>
        <v>7.92</v>
      </c>
    </row>
    <row r="175" spans="1:9" ht="15">
      <c r="A175" s="84" t="s">
        <v>63</v>
      </c>
      <c r="B175" s="85"/>
      <c r="C175" s="85"/>
      <c r="D175" s="86"/>
      <c r="E175" s="87"/>
      <c r="F175" s="85"/>
      <c r="G175" s="85"/>
      <c r="H175" s="85"/>
      <c r="I175" s="88">
        <v>21.25</v>
      </c>
    </row>
    <row r="176" spans="1:9" ht="15">
      <c r="A176" s="379" t="s">
        <v>64</v>
      </c>
      <c r="B176" s="380"/>
      <c r="C176" s="380"/>
      <c r="D176" s="380"/>
      <c r="E176" s="89"/>
      <c r="F176" s="90" t="s">
        <v>65</v>
      </c>
      <c r="G176" s="91">
        <v>1.92</v>
      </c>
      <c r="H176" s="92"/>
      <c r="I176" s="93"/>
    </row>
    <row r="177" spans="1:9" ht="15">
      <c r="A177" s="18" t="s">
        <v>66</v>
      </c>
      <c r="B177" s="94"/>
      <c r="C177" s="40"/>
      <c r="D177" s="40"/>
      <c r="E177" s="40"/>
      <c r="F177" s="40"/>
      <c r="G177" s="40"/>
      <c r="H177" s="40"/>
      <c r="I177" s="21">
        <f>I171+I144</f>
        <v>120.0011</v>
      </c>
    </row>
    <row r="178" spans="1:9" ht="15">
      <c r="A178" s="18" t="s">
        <v>72</v>
      </c>
      <c r="B178" s="94"/>
      <c r="C178" s="40"/>
      <c r="D178" s="40"/>
      <c r="E178" s="40"/>
      <c r="F178" s="40"/>
      <c r="G178" s="95">
        <f>I179/I177-1</f>
        <v>-9.166582639608123E-06</v>
      </c>
      <c r="H178" s="40"/>
      <c r="I178" s="21">
        <f>I179-I177</f>
        <v>-0.0010999999999938836</v>
      </c>
    </row>
    <row r="179" spans="1:9" ht="15.75">
      <c r="A179" s="96" t="s">
        <v>67</v>
      </c>
      <c r="B179" s="97"/>
      <c r="C179" s="98"/>
      <c r="D179" s="98"/>
      <c r="E179" s="98"/>
      <c r="F179" s="98"/>
      <c r="G179" s="98"/>
      <c r="H179" s="98"/>
      <c r="I179" s="99">
        <v>120</v>
      </c>
    </row>
    <row r="181" spans="1:7" ht="15.75">
      <c r="A181" s="9" t="s">
        <v>68</v>
      </c>
      <c r="G181" s="92" t="s">
        <v>462</v>
      </c>
    </row>
    <row r="182" ht="12.75">
      <c r="A182" s="1" t="s">
        <v>461</v>
      </c>
    </row>
    <row r="202" spans="1:9" ht="15.75">
      <c r="A202" s="100"/>
      <c r="F202" s="2" t="s">
        <v>3</v>
      </c>
      <c r="I202" s="3"/>
    </row>
    <row r="203" spans="6:9" ht="15.75">
      <c r="F203" s="4" t="s">
        <v>73</v>
      </c>
      <c r="I203" s="3" t="s">
        <v>716</v>
      </c>
    </row>
    <row r="204" spans="6:9" ht="15.75">
      <c r="F204" s="4" t="s">
        <v>765</v>
      </c>
      <c r="G204" s="1" t="s">
        <v>694</v>
      </c>
      <c r="I204" s="3" t="s">
        <v>717</v>
      </c>
    </row>
    <row r="205" spans="1:9" ht="14.25">
      <c r="A205" s="5" t="s">
        <v>465</v>
      </c>
      <c r="B205" s="5"/>
      <c r="C205" s="5"/>
      <c r="D205" s="5"/>
      <c r="E205" s="5"/>
      <c r="F205" s="5"/>
      <c r="G205" s="5"/>
      <c r="H205" s="5"/>
      <c r="I205" s="6"/>
    </row>
    <row r="206" spans="2:9" ht="15.75">
      <c r="B206" s="7"/>
      <c r="C206" s="7"/>
      <c r="D206" s="7" t="s">
        <v>9</v>
      </c>
      <c r="E206" s="7"/>
      <c r="F206" s="7"/>
      <c r="G206" s="7"/>
      <c r="H206" s="7"/>
      <c r="I206" s="8"/>
    </row>
    <row r="207" spans="1:9" ht="18.75">
      <c r="A207" s="9" t="s">
        <v>10</v>
      </c>
      <c r="B207" s="10"/>
      <c r="C207" s="10"/>
      <c r="D207" s="11" t="s">
        <v>228</v>
      </c>
      <c r="E207" s="12"/>
      <c r="F207" s="12"/>
      <c r="G207" s="12"/>
      <c r="H207" s="12"/>
      <c r="I207" s="3"/>
    </row>
    <row r="208" spans="1:9" ht="15.75">
      <c r="A208" s="13" t="s">
        <v>12</v>
      </c>
      <c r="B208" s="10"/>
      <c r="C208" s="10"/>
      <c r="D208" s="4" t="s">
        <v>229</v>
      </c>
      <c r="E208" s="14"/>
      <c r="F208" s="13"/>
      <c r="G208" s="15"/>
      <c r="H208" s="16"/>
      <c r="I208" s="17"/>
    </row>
    <row r="210" spans="1:9" ht="18.75">
      <c r="A210" s="4"/>
      <c r="B210" s="11"/>
      <c r="C210" s="12"/>
      <c r="D210" s="12"/>
      <c r="E210" s="12"/>
      <c r="F210" s="12"/>
      <c r="G210" s="12"/>
      <c r="H210" s="12"/>
      <c r="I210" s="17" t="s">
        <v>14</v>
      </c>
    </row>
    <row r="211" spans="1:9" ht="18.75">
      <c r="A211" s="18" t="s">
        <v>15</v>
      </c>
      <c r="B211" s="19"/>
      <c r="C211" s="20"/>
      <c r="D211" s="20"/>
      <c r="E211" s="20"/>
      <c r="F211" s="20"/>
      <c r="G211" s="20"/>
      <c r="H211" s="20"/>
      <c r="I211" s="21">
        <f>I219+I220+I221+I230</f>
        <v>57.7329</v>
      </c>
    </row>
    <row r="212" spans="1:9" ht="15.75">
      <c r="A212" s="22" t="s">
        <v>16</v>
      </c>
      <c r="B212" s="23"/>
      <c r="C212" s="23"/>
      <c r="D212" s="23"/>
      <c r="E212" s="23"/>
      <c r="F212" s="23"/>
      <c r="G212" s="23"/>
      <c r="H212" s="23"/>
      <c r="I212" s="24"/>
    </row>
    <row r="213" spans="1:9" ht="33.75">
      <c r="A213" s="25" t="s">
        <v>17</v>
      </c>
      <c r="B213" s="26" t="s">
        <v>18</v>
      </c>
      <c r="C213" s="27" t="s">
        <v>19</v>
      </c>
      <c r="D213" s="28" t="s">
        <v>20</v>
      </c>
      <c r="E213" s="28" t="s">
        <v>21</v>
      </c>
      <c r="F213" s="28" t="s">
        <v>22</v>
      </c>
      <c r="G213" s="29" t="s">
        <v>23</v>
      </c>
      <c r="H213" s="30"/>
      <c r="I213" s="31"/>
    </row>
    <row r="214" spans="1:9" ht="12.75">
      <c r="A214" s="32" t="s">
        <v>24</v>
      </c>
      <c r="B214" s="33">
        <v>1</v>
      </c>
      <c r="C214" s="33">
        <v>15612</v>
      </c>
      <c r="D214" s="117">
        <f>148.9*0.75</f>
        <v>111.67500000000001</v>
      </c>
      <c r="E214" s="118">
        <f>D214*60</f>
        <v>6700.500000000001</v>
      </c>
      <c r="F214" s="29">
        <v>0</v>
      </c>
      <c r="G214" s="33">
        <f>B214*C214/E214*F214</f>
        <v>0</v>
      </c>
      <c r="H214" s="30"/>
      <c r="I214" s="31"/>
    </row>
    <row r="215" spans="1:9" ht="12.75">
      <c r="A215" s="35" t="s">
        <v>209</v>
      </c>
      <c r="B215" s="36">
        <v>1</v>
      </c>
      <c r="C215" s="36">
        <v>12627</v>
      </c>
      <c r="D215" s="117">
        <f>148.9*0.8</f>
        <v>119.12</v>
      </c>
      <c r="E215" s="119">
        <f>D215*60</f>
        <v>7147.200000000001</v>
      </c>
      <c r="F215" s="38">
        <v>8</v>
      </c>
      <c r="G215" s="36">
        <f>B215*C215/E215*F215</f>
        <v>14.133646742780389</v>
      </c>
      <c r="H215" s="30"/>
      <c r="I215" s="31"/>
    </row>
    <row r="216" spans="1:8" ht="12.75">
      <c r="A216" s="39" t="s">
        <v>26</v>
      </c>
      <c r="B216" s="40"/>
      <c r="C216" s="41"/>
      <c r="D216" s="41"/>
      <c r="E216" s="41"/>
      <c r="F216" s="41"/>
      <c r="G216" s="42">
        <f>ROUND((G214+G215),2)</f>
        <v>14.13</v>
      </c>
      <c r="H216" s="30"/>
    </row>
    <row r="217" spans="1:9" ht="12.75">
      <c r="A217" s="369" t="s">
        <v>27</v>
      </c>
      <c r="B217" s="370"/>
      <c r="C217" s="370"/>
      <c r="D217" s="370"/>
      <c r="E217" s="370"/>
      <c r="F217" s="370"/>
      <c r="G217" s="101"/>
      <c r="H217" s="30"/>
      <c r="I217" s="44">
        <f>G216*G217</f>
        <v>0</v>
      </c>
    </row>
    <row r="218" spans="1:9" ht="12.75">
      <c r="A218" s="371" t="s">
        <v>28</v>
      </c>
      <c r="B218" s="372"/>
      <c r="C218" s="372"/>
      <c r="D218" s="372"/>
      <c r="E218" s="372"/>
      <c r="F218" s="45" t="s">
        <v>29</v>
      </c>
      <c r="G218" s="46">
        <v>1.33</v>
      </c>
      <c r="H218" s="40"/>
      <c r="I218" s="47">
        <f>G216*G218</f>
        <v>18.792900000000003</v>
      </c>
    </row>
    <row r="219" spans="1:9" ht="15">
      <c r="A219" s="48" t="s">
        <v>30</v>
      </c>
      <c r="B219" s="40"/>
      <c r="C219" s="40"/>
      <c r="D219" s="40"/>
      <c r="E219" s="40"/>
      <c r="F219" s="40"/>
      <c r="G219" s="49"/>
      <c r="H219" s="40"/>
      <c r="I219" s="21">
        <f>I217+I218</f>
        <v>18.792900000000003</v>
      </c>
    </row>
    <row r="220" spans="1:9" ht="15">
      <c r="A220" s="48" t="s">
        <v>31</v>
      </c>
      <c r="B220" s="50"/>
      <c r="C220" s="40"/>
      <c r="D220" s="40"/>
      <c r="E220" s="40"/>
      <c r="F220" s="40"/>
      <c r="G220" s="51">
        <v>30.2</v>
      </c>
      <c r="H220" s="40" t="s">
        <v>32</v>
      </c>
      <c r="I220" s="21">
        <f>ROUND((I219*G220/100),2)</f>
        <v>5.68</v>
      </c>
    </row>
    <row r="221" spans="1:9" ht="15">
      <c r="A221" s="48" t="s">
        <v>33</v>
      </c>
      <c r="B221" s="50"/>
      <c r="C221" s="40"/>
      <c r="D221" s="40"/>
      <c r="E221" s="40"/>
      <c r="F221" s="41" t="s">
        <v>34</v>
      </c>
      <c r="G221" s="40"/>
      <c r="H221" s="40"/>
      <c r="I221" s="21">
        <f>ROUND(F229,2)</f>
        <v>23.47</v>
      </c>
    </row>
    <row r="222" spans="1:9" ht="22.5">
      <c r="A222" s="52" t="s">
        <v>35</v>
      </c>
      <c r="B222" s="53" t="s">
        <v>36</v>
      </c>
      <c r="C222" s="54" t="s">
        <v>37</v>
      </c>
      <c r="D222" s="55" t="s">
        <v>38</v>
      </c>
      <c r="E222" s="55" t="s">
        <v>39</v>
      </c>
      <c r="F222" s="55" t="s">
        <v>40</v>
      </c>
      <c r="G222" s="30"/>
      <c r="H222" s="30"/>
      <c r="I222" s="31"/>
    </row>
    <row r="223" spans="1:9" ht="12.75">
      <c r="A223" s="32" t="s">
        <v>223</v>
      </c>
      <c r="B223" s="33" t="s">
        <v>135</v>
      </c>
      <c r="C223" s="33">
        <v>1</v>
      </c>
      <c r="D223" s="34"/>
      <c r="E223" s="56">
        <v>1.21</v>
      </c>
      <c r="F223" s="56">
        <f aca="true" t="shared" si="1" ref="F223:F228">E223*C223</f>
        <v>1.21</v>
      </c>
      <c r="G223" s="57"/>
      <c r="H223" s="30"/>
      <c r="I223" s="31"/>
    </row>
    <row r="224" spans="1:9" ht="12.75">
      <c r="A224" s="35" t="s">
        <v>224</v>
      </c>
      <c r="B224" s="36" t="s">
        <v>135</v>
      </c>
      <c r="C224" s="36">
        <v>1</v>
      </c>
      <c r="D224" s="37"/>
      <c r="E224" s="125">
        <v>10.09</v>
      </c>
      <c r="F224" s="56">
        <f t="shared" si="1"/>
        <v>10.09</v>
      </c>
      <c r="G224" s="57"/>
      <c r="H224" s="30"/>
      <c r="I224" s="31"/>
    </row>
    <row r="225" spans="1:9" ht="12.75">
      <c r="A225" s="35" t="s">
        <v>225</v>
      </c>
      <c r="B225" s="36" t="s">
        <v>137</v>
      </c>
      <c r="C225" s="36">
        <v>1</v>
      </c>
      <c r="D225" s="37"/>
      <c r="E225" s="125">
        <v>0.11</v>
      </c>
      <c r="F225" s="56">
        <f t="shared" si="1"/>
        <v>0.11</v>
      </c>
      <c r="G225" s="57"/>
      <c r="H225" s="30"/>
      <c r="I225" s="31"/>
    </row>
    <row r="226" spans="1:9" ht="12.75">
      <c r="A226" s="35" t="s">
        <v>226</v>
      </c>
      <c r="B226" s="36" t="s">
        <v>137</v>
      </c>
      <c r="C226" s="36">
        <v>1</v>
      </c>
      <c r="D226" s="37"/>
      <c r="E226" s="125">
        <v>0.66</v>
      </c>
      <c r="F226" s="56">
        <f t="shared" si="1"/>
        <v>0.66</v>
      </c>
      <c r="G226" s="57"/>
      <c r="H226" s="30"/>
      <c r="I226" s="31"/>
    </row>
    <row r="227" spans="1:9" ht="12.75">
      <c r="A227" s="35" t="s">
        <v>169</v>
      </c>
      <c r="B227" s="36" t="s">
        <v>135</v>
      </c>
      <c r="C227" s="36">
        <v>1</v>
      </c>
      <c r="D227" s="37"/>
      <c r="E227" s="125">
        <v>10.85</v>
      </c>
      <c r="F227" s="125">
        <f t="shared" si="1"/>
        <v>10.85</v>
      </c>
      <c r="G227" s="57"/>
      <c r="H227" s="30"/>
      <c r="I227" s="31"/>
    </row>
    <row r="228" spans="1:9" ht="12.75">
      <c r="A228" s="35" t="s">
        <v>172</v>
      </c>
      <c r="B228" s="36" t="s">
        <v>135</v>
      </c>
      <c r="C228" s="36">
        <v>5</v>
      </c>
      <c r="D228" s="37"/>
      <c r="E228" s="125">
        <v>0.11</v>
      </c>
      <c r="F228" s="125">
        <f t="shared" si="1"/>
        <v>0.55</v>
      </c>
      <c r="G228" s="57"/>
      <c r="H228" s="30"/>
      <c r="I228" s="31"/>
    </row>
    <row r="229" spans="1:9" ht="12.75">
      <c r="A229" s="58" t="s">
        <v>46</v>
      </c>
      <c r="B229" s="36"/>
      <c r="C229" s="36"/>
      <c r="D229" s="37"/>
      <c r="E229" s="38"/>
      <c r="F229" s="59">
        <f>SUM(F223:F228)</f>
        <v>23.470000000000002</v>
      </c>
      <c r="G229" s="57"/>
      <c r="H229" s="30"/>
      <c r="I229" s="31"/>
    </row>
    <row r="230" spans="1:9" ht="15">
      <c r="A230" s="48" t="s">
        <v>47</v>
      </c>
      <c r="B230" s="40"/>
      <c r="C230" s="40"/>
      <c r="D230" s="40"/>
      <c r="E230" s="40"/>
      <c r="F230" s="40"/>
      <c r="G230" s="40"/>
      <c r="H230" s="40"/>
      <c r="I230" s="21">
        <f>ROUND(F235,2)</f>
        <v>9.79</v>
      </c>
    </row>
    <row r="231" spans="1:9" ht="33.75">
      <c r="A231" s="60" t="s">
        <v>35</v>
      </c>
      <c r="B231" s="61" t="s">
        <v>48</v>
      </c>
      <c r="C231" s="62" t="s">
        <v>49</v>
      </c>
      <c r="D231" s="61" t="s">
        <v>215</v>
      </c>
      <c r="E231" s="63"/>
      <c r="F231" s="63"/>
      <c r="G231" s="63"/>
      <c r="H231" s="30"/>
      <c r="I231" s="31"/>
    </row>
    <row r="232" spans="1:9" ht="12.75">
      <c r="A232" s="64" t="s">
        <v>230</v>
      </c>
      <c r="B232" s="65">
        <v>239632</v>
      </c>
      <c r="C232" s="26">
        <v>41.08</v>
      </c>
      <c r="D232" s="66">
        <f>B232*C232/100</f>
        <v>98440.82560000001</v>
      </c>
      <c r="E232" s="63"/>
      <c r="F232" s="63"/>
      <c r="G232" s="63"/>
      <c r="H232" s="30"/>
      <c r="I232" s="31"/>
    </row>
    <row r="233" spans="1:9" ht="12.75">
      <c r="A233" s="69" t="s">
        <v>53</v>
      </c>
      <c r="B233" s="69"/>
      <c r="C233" s="69"/>
      <c r="D233" s="66">
        <f>SUM(D232:D232)</f>
        <v>98440.82560000001</v>
      </c>
      <c r="E233" s="63"/>
      <c r="F233" s="63"/>
      <c r="G233" s="63"/>
      <c r="H233" s="30"/>
      <c r="I233" s="31"/>
    </row>
    <row r="234" spans="1:9" ht="45">
      <c r="A234" s="70" t="s">
        <v>54</v>
      </c>
      <c r="B234" s="71"/>
      <c r="C234" s="28" t="s">
        <v>55</v>
      </c>
      <c r="D234" s="71"/>
      <c r="E234" s="72" t="s">
        <v>56</v>
      </c>
      <c r="F234" s="373" t="s">
        <v>57</v>
      </c>
      <c r="G234" s="374"/>
      <c r="H234" s="30"/>
      <c r="I234" s="31"/>
    </row>
    <row r="235" spans="1:9" ht="12.75">
      <c r="A235" s="66">
        <f>D233</f>
        <v>98440.82560000001</v>
      </c>
      <c r="B235" s="73"/>
      <c r="C235" s="120">
        <f>D214*60*12</f>
        <v>80406.00000000001</v>
      </c>
      <c r="D235" s="73"/>
      <c r="E235" s="73">
        <f>F215</f>
        <v>8</v>
      </c>
      <c r="F235" s="375">
        <f>(A235/C235*E235)</f>
        <v>9.794376101285973</v>
      </c>
      <c r="G235" s="376"/>
      <c r="H235" s="30"/>
      <c r="I235" s="31"/>
    </row>
    <row r="236" spans="1:9" ht="15">
      <c r="A236" s="74" t="s">
        <v>58</v>
      </c>
      <c r="B236" s="75"/>
      <c r="C236" s="30"/>
      <c r="D236" s="76"/>
      <c r="E236" s="77"/>
      <c r="F236" s="30"/>
      <c r="G236" s="30"/>
      <c r="H236" s="30"/>
      <c r="I236" s="78">
        <f>I237+I239+I240</f>
        <v>192.14</v>
      </c>
    </row>
    <row r="237" spans="1:9" ht="15">
      <c r="A237" s="48" t="s">
        <v>59</v>
      </c>
      <c r="B237" s="50"/>
      <c r="C237" s="40"/>
      <c r="D237" s="41"/>
      <c r="E237" s="79"/>
      <c r="F237" s="40"/>
      <c r="G237" s="40"/>
      <c r="H237" s="40"/>
      <c r="I237" s="21">
        <v>26.22</v>
      </c>
    </row>
    <row r="238" spans="1:9" ht="15">
      <c r="A238" s="377" t="s">
        <v>60</v>
      </c>
      <c r="B238" s="378"/>
      <c r="C238" s="378"/>
      <c r="D238" s="378"/>
      <c r="E238" s="378"/>
      <c r="F238" s="81" t="s">
        <v>61</v>
      </c>
      <c r="G238" s="82">
        <v>1.05</v>
      </c>
      <c r="H238" s="30"/>
      <c r="I238" s="83"/>
    </row>
    <row r="239" spans="1:9" ht="15">
      <c r="A239" s="48" t="s">
        <v>62</v>
      </c>
      <c r="B239" s="50"/>
      <c r="C239" s="40"/>
      <c r="D239" s="40"/>
      <c r="E239" s="40"/>
      <c r="F239" s="40"/>
      <c r="G239" s="51">
        <v>30.2</v>
      </c>
      <c r="H239" s="40" t="s">
        <v>32</v>
      </c>
      <c r="I239" s="21">
        <f>ROUND(I237*G239%,2)</f>
        <v>7.92</v>
      </c>
    </row>
    <row r="240" spans="1:9" ht="15">
      <c r="A240" s="84" t="s">
        <v>63</v>
      </c>
      <c r="B240" s="85"/>
      <c r="C240" s="85"/>
      <c r="D240" s="86"/>
      <c r="E240" s="87"/>
      <c r="F240" s="85"/>
      <c r="G240" s="85"/>
      <c r="H240" s="85"/>
      <c r="I240" s="88">
        <v>158</v>
      </c>
    </row>
    <row r="241" spans="1:9" ht="15">
      <c r="A241" s="379" t="s">
        <v>64</v>
      </c>
      <c r="B241" s="380"/>
      <c r="C241" s="380"/>
      <c r="D241" s="380"/>
      <c r="E241" s="89"/>
      <c r="F241" s="90" t="s">
        <v>65</v>
      </c>
      <c r="G241" s="91">
        <v>1.92</v>
      </c>
      <c r="H241" s="92"/>
      <c r="I241" s="93"/>
    </row>
    <row r="242" spans="1:9" ht="15">
      <c r="A242" s="18" t="s">
        <v>66</v>
      </c>
      <c r="B242" s="94"/>
      <c r="C242" s="40"/>
      <c r="D242" s="40"/>
      <c r="E242" s="40"/>
      <c r="F242" s="40"/>
      <c r="G242" s="40"/>
      <c r="H242" s="40"/>
      <c r="I242" s="21">
        <f>I236+I211</f>
        <v>249.8729</v>
      </c>
    </row>
    <row r="243" spans="1:9" ht="15">
      <c r="A243" s="18" t="s">
        <v>72</v>
      </c>
      <c r="B243" s="94"/>
      <c r="C243" s="40"/>
      <c r="D243" s="40"/>
      <c r="E243" s="40"/>
      <c r="F243" s="40"/>
      <c r="G243" s="95">
        <f>I244/I242-1</f>
        <v>0.0005086586020333073</v>
      </c>
      <c r="H243" s="40"/>
      <c r="I243" s="21">
        <f>I244-I242</f>
        <v>0.12710000000001287</v>
      </c>
    </row>
    <row r="244" spans="1:9" ht="15.75">
      <c r="A244" s="96" t="s">
        <v>67</v>
      </c>
      <c r="B244" s="97"/>
      <c r="C244" s="98"/>
      <c r="D244" s="98"/>
      <c r="E244" s="98"/>
      <c r="F244" s="98"/>
      <c r="G244" s="98"/>
      <c r="H244" s="98"/>
      <c r="I244" s="99">
        <v>250</v>
      </c>
    </row>
    <row r="246" spans="1:7" ht="15.75">
      <c r="A246" s="9" t="s">
        <v>68</v>
      </c>
      <c r="G246" s="92" t="s">
        <v>462</v>
      </c>
    </row>
    <row r="247" ht="12.75">
      <c r="A247" s="1" t="s">
        <v>461</v>
      </c>
    </row>
    <row r="269" spans="1:9" ht="15.75">
      <c r="A269" s="100"/>
      <c r="F269" s="2" t="s">
        <v>3</v>
      </c>
      <c r="I269" s="3"/>
    </row>
    <row r="270" spans="6:9" ht="15.75">
      <c r="F270" s="4" t="s">
        <v>73</v>
      </c>
      <c r="I270" s="3" t="s">
        <v>716</v>
      </c>
    </row>
    <row r="271" spans="6:9" ht="15.75">
      <c r="F271" s="4">
        <v>21</v>
      </c>
      <c r="G271" s="1" t="s">
        <v>692</v>
      </c>
      <c r="I271" s="3" t="s">
        <v>717</v>
      </c>
    </row>
    <row r="272" spans="1:9" ht="14.25">
      <c r="A272" s="5" t="s">
        <v>465</v>
      </c>
      <c r="B272" s="5"/>
      <c r="C272" s="5"/>
      <c r="D272" s="5"/>
      <c r="E272" s="5"/>
      <c r="F272" s="5"/>
      <c r="G272" s="5"/>
      <c r="H272" s="5"/>
      <c r="I272" s="6"/>
    </row>
    <row r="273" spans="2:9" ht="15.75">
      <c r="B273" s="7"/>
      <c r="C273" s="7"/>
      <c r="D273" s="7" t="s">
        <v>9</v>
      </c>
      <c r="E273" s="7"/>
      <c r="F273" s="7"/>
      <c r="G273" s="7"/>
      <c r="H273" s="7"/>
      <c r="I273" s="8"/>
    </row>
    <row r="274" spans="1:9" ht="18.75">
      <c r="A274" s="9" t="s">
        <v>10</v>
      </c>
      <c r="B274" s="10"/>
      <c r="C274" s="10"/>
      <c r="D274" s="11" t="s">
        <v>231</v>
      </c>
      <c r="E274" s="12"/>
      <c r="F274" s="12"/>
      <c r="G274" s="12"/>
      <c r="H274" s="12"/>
      <c r="I274" s="3"/>
    </row>
    <row r="275" spans="1:9" ht="15.75">
      <c r="A275" s="13" t="s">
        <v>12</v>
      </c>
      <c r="B275" s="10"/>
      <c r="C275" s="10"/>
      <c r="D275" s="4" t="s">
        <v>232</v>
      </c>
      <c r="E275" s="14"/>
      <c r="F275" s="13"/>
      <c r="G275" s="15"/>
      <c r="H275" s="16"/>
      <c r="I275" s="17"/>
    </row>
    <row r="277" spans="1:9" ht="18.75">
      <c r="A277" s="4"/>
      <c r="B277" s="11"/>
      <c r="C277" s="12"/>
      <c r="D277" s="12"/>
      <c r="E277" s="12"/>
      <c r="F277" s="12"/>
      <c r="G277" s="12"/>
      <c r="H277" s="12"/>
      <c r="I277" s="17" t="s">
        <v>14</v>
      </c>
    </row>
    <row r="278" spans="1:9" ht="18.75">
      <c r="A278" s="18" t="s">
        <v>15</v>
      </c>
      <c r="B278" s="19"/>
      <c r="C278" s="20"/>
      <c r="D278" s="20"/>
      <c r="E278" s="20"/>
      <c r="F278" s="20"/>
      <c r="G278" s="20"/>
      <c r="H278" s="20"/>
      <c r="I278" s="21">
        <f>I286+I287+I288+I297</f>
        <v>56.7539</v>
      </c>
    </row>
    <row r="279" spans="1:9" ht="15.75">
      <c r="A279" s="22" t="s">
        <v>16</v>
      </c>
      <c r="B279" s="23"/>
      <c r="C279" s="23"/>
      <c r="D279" s="23"/>
      <c r="E279" s="23"/>
      <c r="F279" s="23"/>
      <c r="G279" s="23"/>
      <c r="H279" s="23"/>
      <c r="I279" s="24"/>
    </row>
    <row r="280" spans="1:9" ht="33.75">
      <c r="A280" s="25" t="s">
        <v>17</v>
      </c>
      <c r="B280" s="26" t="s">
        <v>18</v>
      </c>
      <c r="C280" s="27" t="s">
        <v>19</v>
      </c>
      <c r="D280" s="28" t="s">
        <v>20</v>
      </c>
      <c r="E280" s="28" t="s">
        <v>21</v>
      </c>
      <c r="F280" s="28" t="s">
        <v>22</v>
      </c>
      <c r="G280" s="29" t="s">
        <v>23</v>
      </c>
      <c r="H280" s="30"/>
      <c r="I280" s="31"/>
    </row>
    <row r="281" spans="1:9" ht="12.75">
      <c r="A281" s="32" t="s">
        <v>24</v>
      </c>
      <c r="B281" s="33">
        <v>1</v>
      </c>
      <c r="C281" s="33">
        <v>15612</v>
      </c>
      <c r="D281" s="117">
        <f>148.9*0.75</f>
        <v>111.67500000000001</v>
      </c>
      <c r="E281" s="118">
        <f>D281*60</f>
        <v>6700.500000000001</v>
      </c>
      <c r="F281" s="29">
        <v>0</v>
      </c>
      <c r="G281" s="33">
        <f>B281*C281/E281*F281</f>
        <v>0</v>
      </c>
      <c r="H281" s="30"/>
      <c r="I281" s="31"/>
    </row>
    <row r="282" spans="1:9" ht="12.75">
      <c r="A282" s="35" t="s">
        <v>209</v>
      </c>
      <c r="B282" s="36">
        <v>1</v>
      </c>
      <c r="C282" s="36">
        <v>12627</v>
      </c>
      <c r="D282" s="117">
        <f>148.9*0.8</f>
        <v>119.12</v>
      </c>
      <c r="E282" s="119">
        <f>D282*60</f>
        <v>7147.200000000001</v>
      </c>
      <c r="F282" s="38">
        <v>5</v>
      </c>
      <c r="G282" s="36">
        <f>B282*C282/E282*F282</f>
        <v>8.833529214237743</v>
      </c>
      <c r="H282" s="30"/>
      <c r="I282" s="31"/>
    </row>
    <row r="283" spans="1:8" ht="12.75">
      <c r="A283" s="39" t="s">
        <v>26</v>
      </c>
      <c r="B283" s="40"/>
      <c r="C283" s="41"/>
      <c r="D283" s="41"/>
      <c r="E283" s="41"/>
      <c r="F283" s="41"/>
      <c r="G283" s="42">
        <f>ROUND((G281+G282),2)</f>
        <v>8.83</v>
      </c>
      <c r="H283" s="30"/>
    </row>
    <row r="284" spans="1:9" ht="12.75">
      <c r="A284" s="369" t="s">
        <v>27</v>
      </c>
      <c r="B284" s="370"/>
      <c r="C284" s="370"/>
      <c r="D284" s="370"/>
      <c r="E284" s="370"/>
      <c r="F284" s="370"/>
      <c r="G284" s="101"/>
      <c r="H284" s="30"/>
      <c r="I284" s="44">
        <f>G283*G284</f>
        <v>0</v>
      </c>
    </row>
    <row r="285" spans="1:9" ht="12.75">
      <c r="A285" s="371" t="s">
        <v>28</v>
      </c>
      <c r="B285" s="372"/>
      <c r="C285" s="372"/>
      <c r="D285" s="372"/>
      <c r="E285" s="372"/>
      <c r="F285" s="45" t="s">
        <v>29</v>
      </c>
      <c r="G285" s="46">
        <v>1.33</v>
      </c>
      <c r="H285" s="40"/>
      <c r="I285" s="47">
        <f>G283*G285</f>
        <v>11.7439</v>
      </c>
    </row>
    <row r="286" spans="1:9" ht="15">
      <c r="A286" s="48" t="s">
        <v>30</v>
      </c>
      <c r="B286" s="40"/>
      <c r="C286" s="40"/>
      <c r="D286" s="40"/>
      <c r="E286" s="40"/>
      <c r="F286" s="40"/>
      <c r="G286" s="49"/>
      <c r="H286" s="40"/>
      <c r="I286" s="21">
        <f>I284+I285</f>
        <v>11.7439</v>
      </c>
    </row>
    <row r="287" spans="1:9" ht="15">
      <c r="A287" s="48" t="s">
        <v>31</v>
      </c>
      <c r="B287" s="50"/>
      <c r="C287" s="40"/>
      <c r="D287" s="40"/>
      <c r="E287" s="40"/>
      <c r="F287" s="40"/>
      <c r="G287" s="51">
        <v>30.2</v>
      </c>
      <c r="H287" s="40" t="s">
        <v>32</v>
      </c>
      <c r="I287" s="21">
        <f>ROUND((I286*G287/100),2)</f>
        <v>3.55</v>
      </c>
    </row>
    <row r="288" spans="1:9" ht="15">
      <c r="A288" s="48" t="s">
        <v>33</v>
      </c>
      <c r="B288" s="50"/>
      <c r="C288" s="40"/>
      <c r="D288" s="40"/>
      <c r="E288" s="40"/>
      <c r="F288" s="41" t="s">
        <v>34</v>
      </c>
      <c r="G288" s="40"/>
      <c r="H288" s="40"/>
      <c r="I288" s="21">
        <f>ROUND(F296,2)</f>
        <v>35.34</v>
      </c>
    </row>
    <row r="289" spans="1:9" ht="22.5">
      <c r="A289" s="52" t="s">
        <v>35</v>
      </c>
      <c r="B289" s="53" t="s">
        <v>36</v>
      </c>
      <c r="C289" s="54" t="s">
        <v>37</v>
      </c>
      <c r="D289" s="55" t="s">
        <v>38</v>
      </c>
      <c r="E289" s="55" t="s">
        <v>39</v>
      </c>
      <c r="F289" s="55" t="s">
        <v>40</v>
      </c>
      <c r="G289" s="30"/>
      <c r="H289" s="30"/>
      <c r="I289" s="31"/>
    </row>
    <row r="290" spans="1:9" ht="12.75">
      <c r="A290" s="32" t="s">
        <v>218</v>
      </c>
      <c r="B290" s="33" t="s">
        <v>135</v>
      </c>
      <c r="C290" s="33">
        <v>1</v>
      </c>
      <c r="D290" s="34"/>
      <c r="E290" s="56">
        <v>13.08</v>
      </c>
      <c r="F290" s="56">
        <f aca="true" t="shared" si="2" ref="F290:F295">E290*C290</f>
        <v>13.08</v>
      </c>
      <c r="G290" s="57"/>
      <c r="H290" s="30"/>
      <c r="I290" s="31"/>
    </row>
    <row r="291" spans="1:9" ht="12.75">
      <c r="A291" s="35" t="s">
        <v>224</v>
      </c>
      <c r="B291" s="36" t="s">
        <v>135</v>
      </c>
      <c r="C291" s="36">
        <v>1</v>
      </c>
      <c r="D291" s="37"/>
      <c r="E291" s="125">
        <v>10.09</v>
      </c>
      <c r="F291" s="56">
        <f t="shared" si="2"/>
        <v>10.09</v>
      </c>
      <c r="G291" s="57"/>
      <c r="H291" s="30"/>
      <c r="I291" s="31"/>
    </row>
    <row r="292" spans="1:9" ht="12.75">
      <c r="A292" s="35" t="s">
        <v>225</v>
      </c>
      <c r="B292" s="36" t="s">
        <v>137</v>
      </c>
      <c r="C292" s="36">
        <v>1</v>
      </c>
      <c r="D292" s="37"/>
      <c r="E292" s="125">
        <v>0.11</v>
      </c>
      <c r="F292" s="56">
        <f t="shared" si="2"/>
        <v>0.11</v>
      </c>
      <c r="G292" s="57"/>
      <c r="H292" s="30"/>
      <c r="I292" s="31"/>
    </row>
    <row r="293" spans="1:9" ht="12.75">
      <c r="A293" s="35" t="s">
        <v>226</v>
      </c>
      <c r="B293" s="36" t="s">
        <v>137</v>
      </c>
      <c r="C293" s="36">
        <v>1</v>
      </c>
      <c r="D293" s="37"/>
      <c r="E293" s="125">
        <v>0.66</v>
      </c>
      <c r="F293" s="56">
        <f t="shared" si="2"/>
        <v>0.66</v>
      </c>
      <c r="G293" s="57"/>
      <c r="H293" s="30"/>
      <c r="I293" s="31"/>
    </row>
    <row r="294" spans="1:9" ht="12.75">
      <c r="A294" s="35" t="s">
        <v>169</v>
      </c>
      <c r="B294" s="36" t="s">
        <v>135</v>
      </c>
      <c r="C294" s="36">
        <v>1</v>
      </c>
      <c r="D294" s="37"/>
      <c r="E294" s="125">
        <v>10.85</v>
      </c>
      <c r="F294" s="125">
        <f t="shared" si="2"/>
        <v>10.85</v>
      </c>
      <c r="G294" s="57"/>
      <c r="H294" s="30"/>
      <c r="I294" s="31"/>
    </row>
    <row r="295" spans="1:9" ht="12.75">
      <c r="A295" s="35" t="s">
        <v>172</v>
      </c>
      <c r="B295" s="36" t="s">
        <v>135</v>
      </c>
      <c r="C295" s="36">
        <v>5</v>
      </c>
      <c r="D295" s="37"/>
      <c r="E295" s="125">
        <v>0.11</v>
      </c>
      <c r="F295" s="125">
        <f t="shared" si="2"/>
        <v>0.55</v>
      </c>
      <c r="G295" s="57"/>
      <c r="H295" s="30"/>
      <c r="I295" s="31"/>
    </row>
    <row r="296" spans="1:9" ht="12.75">
      <c r="A296" s="58" t="s">
        <v>46</v>
      </c>
      <c r="B296" s="36"/>
      <c r="C296" s="36"/>
      <c r="D296" s="37"/>
      <c r="E296" s="38"/>
      <c r="F296" s="59">
        <f>SUM(F290:F295)</f>
        <v>35.339999999999996</v>
      </c>
      <c r="G296" s="57"/>
      <c r="H296" s="30"/>
      <c r="I296" s="31"/>
    </row>
    <row r="297" spans="1:9" ht="15">
      <c r="A297" s="48" t="s">
        <v>47</v>
      </c>
      <c r="B297" s="40"/>
      <c r="C297" s="40"/>
      <c r="D297" s="40"/>
      <c r="E297" s="40"/>
      <c r="F297" s="40"/>
      <c r="G297" s="40"/>
      <c r="H297" s="40"/>
      <c r="I297" s="21">
        <f>ROUND(F302,2)</f>
        <v>6.12</v>
      </c>
    </row>
    <row r="298" spans="1:9" ht="33.75">
      <c r="A298" s="60" t="s">
        <v>35</v>
      </c>
      <c r="B298" s="61" t="s">
        <v>48</v>
      </c>
      <c r="C298" s="62" t="s">
        <v>49</v>
      </c>
      <c r="D298" s="61" t="s">
        <v>215</v>
      </c>
      <c r="E298" s="63"/>
      <c r="F298" s="63"/>
      <c r="G298" s="63"/>
      <c r="H298" s="30"/>
      <c r="I298" s="31"/>
    </row>
    <row r="299" spans="1:9" ht="12.75">
      <c r="A299" s="64" t="s">
        <v>230</v>
      </c>
      <c r="B299" s="65">
        <v>239632</v>
      </c>
      <c r="C299" s="26">
        <v>41.08</v>
      </c>
      <c r="D299" s="66">
        <f>B299*C299/100</f>
        <v>98440.82560000001</v>
      </c>
      <c r="E299" s="63"/>
      <c r="F299" s="63"/>
      <c r="G299" s="63"/>
      <c r="H299" s="30"/>
      <c r="I299" s="31"/>
    </row>
    <row r="300" spans="1:9" ht="12.75">
      <c r="A300" s="69" t="s">
        <v>53</v>
      </c>
      <c r="B300" s="69"/>
      <c r="C300" s="69"/>
      <c r="D300" s="66">
        <f>SUM(D299:D299)</f>
        <v>98440.82560000001</v>
      </c>
      <c r="E300" s="63"/>
      <c r="F300" s="63"/>
      <c r="G300" s="63"/>
      <c r="H300" s="30"/>
      <c r="I300" s="31"/>
    </row>
    <row r="301" spans="1:9" ht="45">
      <c r="A301" s="70" t="s">
        <v>54</v>
      </c>
      <c r="B301" s="71"/>
      <c r="C301" s="28" t="s">
        <v>55</v>
      </c>
      <c r="D301" s="71"/>
      <c r="E301" s="72" t="s">
        <v>56</v>
      </c>
      <c r="F301" s="373" t="s">
        <v>57</v>
      </c>
      <c r="G301" s="374"/>
      <c r="H301" s="30"/>
      <c r="I301" s="31"/>
    </row>
    <row r="302" spans="1:9" ht="12.75">
      <c r="A302" s="66">
        <f>D300</f>
        <v>98440.82560000001</v>
      </c>
      <c r="B302" s="73"/>
      <c r="C302" s="120">
        <f>D281*60*12</f>
        <v>80406.00000000001</v>
      </c>
      <c r="D302" s="73"/>
      <c r="E302" s="73">
        <f>F282</f>
        <v>5</v>
      </c>
      <c r="F302" s="375">
        <f>(A302/C302*E302)</f>
        <v>6.121485063303734</v>
      </c>
      <c r="G302" s="376"/>
      <c r="H302" s="30"/>
      <c r="I302" s="31"/>
    </row>
    <row r="303" spans="1:9" ht="15">
      <c r="A303" s="74" t="s">
        <v>58</v>
      </c>
      <c r="B303" s="75"/>
      <c r="C303" s="30"/>
      <c r="D303" s="76"/>
      <c r="E303" s="77"/>
      <c r="F303" s="30"/>
      <c r="G303" s="30"/>
      <c r="H303" s="30"/>
      <c r="I303" s="78">
        <f>I304+I306+I307</f>
        <v>193.14</v>
      </c>
    </row>
    <row r="304" spans="1:9" ht="15">
      <c r="A304" s="48" t="s">
        <v>59</v>
      </c>
      <c r="B304" s="50"/>
      <c r="C304" s="40"/>
      <c r="D304" s="41"/>
      <c r="E304" s="79"/>
      <c r="F304" s="40"/>
      <c r="G304" s="40"/>
      <c r="H304" s="40"/>
      <c r="I304" s="21">
        <v>26.22</v>
      </c>
    </row>
    <row r="305" spans="1:9" ht="15">
      <c r="A305" s="377" t="s">
        <v>60</v>
      </c>
      <c r="B305" s="378"/>
      <c r="C305" s="378"/>
      <c r="D305" s="378"/>
      <c r="E305" s="378"/>
      <c r="F305" s="81" t="s">
        <v>61</v>
      </c>
      <c r="G305" s="82">
        <v>1.05</v>
      </c>
      <c r="H305" s="30"/>
      <c r="I305" s="83"/>
    </row>
    <row r="306" spans="1:9" ht="15">
      <c r="A306" s="48" t="s">
        <v>62</v>
      </c>
      <c r="B306" s="50"/>
      <c r="C306" s="40"/>
      <c r="D306" s="40"/>
      <c r="E306" s="40"/>
      <c r="F306" s="40"/>
      <c r="G306" s="51">
        <v>30.2</v>
      </c>
      <c r="H306" s="40" t="s">
        <v>32</v>
      </c>
      <c r="I306" s="21">
        <f>ROUND(I304*G306%,2)</f>
        <v>7.92</v>
      </c>
    </row>
    <row r="307" spans="1:9" ht="15">
      <c r="A307" s="84" t="s">
        <v>63</v>
      </c>
      <c r="B307" s="85"/>
      <c r="C307" s="85"/>
      <c r="D307" s="86"/>
      <c r="E307" s="87"/>
      <c r="F307" s="85"/>
      <c r="G307" s="85"/>
      <c r="H307" s="85"/>
      <c r="I307" s="88">
        <v>159</v>
      </c>
    </row>
    <row r="308" spans="1:9" ht="15">
      <c r="A308" s="379" t="s">
        <v>64</v>
      </c>
      <c r="B308" s="380"/>
      <c r="C308" s="380"/>
      <c r="D308" s="380"/>
      <c r="E308" s="89"/>
      <c r="F308" s="90" t="s">
        <v>65</v>
      </c>
      <c r="G308" s="91">
        <v>1.92</v>
      </c>
      <c r="H308" s="92"/>
      <c r="I308" s="93"/>
    </row>
    <row r="309" spans="1:9" ht="15">
      <c r="A309" s="18" t="s">
        <v>66</v>
      </c>
      <c r="B309" s="94"/>
      <c r="C309" s="40"/>
      <c r="D309" s="40"/>
      <c r="E309" s="40"/>
      <c r="F309" s="40"/>
      <c r="G309" s="40"/>
      <c r="H309" s="40"/>
      <c r="I309" s="21">
        <f>I303+I278</f>
        <v>249.89389999999997</v>
      </c>
    </row>
    <row r="310" spans="1:9" ht="15">
      <c r="A310" s="18" t="s">
        <v>72</v>
      </c>
      <c r="B310" s="94"/>
      <c r="C310" s="40"/>
      <c r="D310" s="40"/>
      <c r="E310" s="40"/>
      <c r="F310" s="40"/>
      <c r="G310" s="95">
        <f>I311/I309-1</f>
        <v>0.00042458019183344575</v>
      </c>
      <c r="H310" s="40"/>
      <c r="I310" s="21">
        <f>I311-I309</f>
        <v>0.10610000000002628</v>
      </c>
    </row>
    <row r="311" spans="1:9" ht="15.75">
      <c r="A311" s="96" t="s">
        <v>67</v>
      </c>
      <c r="B311" s="97"/>
      <c r="C311" s="98"/>
      <c r="D311" s="98"/>
      <c r="E311" s="98"/>
      <c r="F311" s="98"/>
      <c r="G311" s="98"/>
      <c r="H311" s="98"/>
      <c r="I311" s="99">
        <v>250</v>
      </c>
    </row>
    <row r="313" spans="1:7" ht="15.75">
      <c r="A313" s="9" t="s">
        <v>68</v>
      </c>
      <c r="G313" s="92" t="s">
        <v>462</v>
      </c>
    </row>
    <row r="314" ht="12.75">
      <c r="A314" s="1" t="s">
        <v>461</v>
      </c>
    </row>
    <row r="336" spans="1:9" ht="15.75">
      <c r="A336" s="100"/>
      <c r="F336" s="2" t="s">
        <v>3</v>
      </c>
      <c r="I336" s="3"/>
    </row>
    <row r="337" spans="6:9" ht="15.75">
      <c r="F337" s="4" t="s">
        <v>73</v>
      </c>
      <c r="I337" s="3" t="s">
        <v>716</v>
      </c>
    </row>
    <row r="338" spans="6:9" ht="15.75">
      <c r="F338" s="4" t="s">
        <v>766</v>
      </c>
      <c r="G338" s="1" t="s">
        <v>745</v>
      </c>
      <c r="I338" s="3"/>
    </row>
    <row r="339" spans="1:9" ht="14.25">
      <c r="A339" s="5" t="s">
        <v>465</v>
      </c>
      <c r="B339" s="5"/>
      <c r="C339" s="5"/>
      <c r="D339" s="5"/>
      <c r="E339" s="5"/>
      <c r="F339" s="5"/>
      <c r="G339" s="5"/>
      <c r="H339" s="5"/>
      <c r="I339" s="6"/>
    </row>
    <row r="340" spans="2:9" ht="15.75">
      <c r="B340" s="7"/>
      <c r="C340" s="7"/>
      <c r="D340" s="7" t="s">
        <v>9</v>
      </c>
      <c r="E340" s="7"/>
      <c r="F340" s="7"/>
      <c r="G340" s="7"/>
      <c r="H340" s="7"/>
      <c r="I340" s="8"/>
    </row>
    <row r="341" spans="1:9" ht="18.75">
      <c r="A341" s="9" t="s">
        <v>10</v>
      </c>
      <c r="B341" s="10"/>
      <c r="C341" s="10"/>
      <c r="D341" s="11" t="s">
        <v>233</v>
      </c>
      <c r="E341" s="12"/>
      <c r="F341" s="12"/>
      <c r="G341" s="12"/>
      <c r="H341" s="12"/>
      <c r="I341" s="3"/>
    </row>
    <row r="342" spans="1:9" ht="15.75">
      <c r="A342" s="13" t="s">
        <v>12</v>
      </c>
      <c r="B342" s="10"/>
      <c r="C342" s="10"/>
      <c r="D342" s="4" t="s">
        <v>234</v>
      </c>
      <c r="E342" s="14"/>
      <c r="F342" s="13"/>
      <c r="G342" s="15"/>
      <c r="H342" s="16"/>
      <c r="I342" s="17"/>
    </row>
    <row r="344" spans="1:9" ht="18.75">
      <c r="A344" s="4"/>
      <c r="B344" s="11"/>
      <c r="C344" s="12"/>
      <c r="D344" s="12"/>
      <c r="E344" s="12"/>
      <c r="F344" s="12"/>
      <c r="G344" s="12"/>
      <c r="H344" s="12"/>
      <c r="I344" s="17" t="s">
        <v>14</v>
      </c>
    </row>
    <row r="345" spans="1:9" ht="18.75">
      <c r="A345" s="18" t="s">
        <v>15</v>
      </c>
      <c r="B345" s="19"/>
      <c r="C345" s="20"/>
      <c r="D345" s="20"/>
      <c r="E345" s="20"/>
      <c r="F345" s="20"/>
      <c r="G345" s="20"/>
      <c r="H345" s="20"/>
      <c r="I345" s="21">
        <f>I353+I354+I355+I364</f>
        <v>59.6738</v>
      </c>
    </row>
    <row r="346" spans="1:9" ht="15.75">
      <c r="A346" s="22" t="s">
        <v>16</v>
      </c>
      <c r="B346" s="23"/>
      <c r="C346" s="23"/>
      <c r="D346" s="23"/>
      <c r="E346" s="23"/>
      <c r="F346" s="23"/>
      <c r="G346" s="23"/>
      <c r="H346" s="23"/>
      <c r="I346" s="24"/>
    </row>
    <row r="347" spans="1:9" ht="33.75">
      <c r="A347" s="25" t="s">
        <v>17</v>
      </c>
      <c r="B347" s="26" t="s">
        <v>18</v>
      </c>
      <c r="C347" s="27" t="s">
        <v>19</v>
      </c>
      <c r="D347" s="28" t="s">
        <v>20</v>
      </c>
      <c r="E347" s="28" t="s">
        <v>21</v>
      </c>
      <c r="F347" s="28" t="s">
        <v>22</v>
      </c>
      <c r="G347" s="29" t="s">
        <v>23</v>
      </c>
      <c r="H347" s="30"/>
      <c r="I347" s="31"/>
    </row>
    <row r="348" spans="1:9" ht="12.75">
      <c r="A348" s="32" t="s">
        <v>24</v>
      </c>
      <c r="B348" s="33">
        <v>1</v>
      </c>
      <c r="C348" s="33">
        <v>15612</v>
      </c>
      <c r="D348" s="117">
        <f>148.9*0.75</f>
        <v>111.67500000000001</v>
      </c>
      <c r="E348" s="118">
        <f>D348*60</f>
        <v>6700.500000000001</v>
      </c>
      <c r="F348" s="29">
        <v>1</v>
      </c>
      <c r="G348" s="33">
        <f>B348*C348/E348*F348</f>
        <v>2.3299753749720167</v>
      </c>
      <c r="H348" s="30"/>
      <c r="I348" s="31"/>
    </row>
    <row r="349" spans="1:9" ht="12.75">
      <c r="A349" s="35" t="s">
        <v>209</v>
      </c>
      <c r="B349" s="36">
        <v>1</v>
      </c>
      <c r="C349" s="36">
        <v>12627</v>
      </c>
      <c r="D349" s="117">
        <f>148.9*0.8</f>
        <v>119.12</v>
      </c>
      <c r="E349" s="119">
        <f>D349*60</f>
        <v>7147.200000000001</v>
      </c>
      <c r="F349" s="38">
        <v>2</v>
      </c>
      <c r="G349" s="36">
        <f>B349*C349/E349*F349</f>
        <v>3.5334116856950972</v>
      </c>
      <c r="H349" s="30"/>
      <c r="I349" s="31"/>
    </row>
    <row r="350" spans="1:8" ht="12.75">
      <c r="A350" s="39" t="s">
        <v>26</v>
      </c>
      <c r="B350" s="40"/>
      <c r="C350" s="41"/>
      <c r="D350" s="41"/>
      <c r="E350" s="41"/>
      <c r="F350" s="41"/>
      <c r="G350" s="42">
        <f>ROUND((G348+G349),2)</f>
        <v>5.86</v>
      </c>
      <c r="H350" s="30"/>
    </row>
    <row r="351" spans="1:9" ht="12.75">
      <c r="A351" s="369" t="s">
        <v>27</v>
      </c>
      <c r="B351" s="370"/>
      <c r="C351" s="370"/>
      <c r="D351" s="370"/>
      <c r="E351" s="370"/>
      <c r="F351" s="370"/>
      <c r="G351" s="101"/>
      <c r="H351" s="30"/>
      <c r="I351" s="44">
        <f>G350*G351</f>
        <v>0</v>
      </c>
    </row>
    <row r="352" spans="1:9" ht="12.75">
      <c r="A352" s="371" t="s">
        <v>28</v>
      </c>
      <c r="B352" s="372"/>
      <c r="C352" s="372"/>
      <c r="D352" s="372"/>
      <c r="E352" s="372"/>
      <c r="F352" s="45" t="s">
        <v>29</v>
      </c>
      <c r="G352" s="46">
        <v>1.33</v>
      </c>
      <c r="H352" s="40"/>
      <c r="I352" s="47">
        <f>G350*G352</f>
        <v>7.793800000000001</v>
      </c>
    </row>
    <row r="353" spans="1:9" ht="15">
      <c r="A353" s="48" t="s">
        <v>30</v>
      </c>
      <c r="B353" s="40"/>
      <c r="C353" s="40"/>
      <c r="D353" s="40"/>
      <c r="E353" s="40"/>
      <c r="F353" s="40"/>
      <c r="G353" s="49"/>
      <c r="H353" s="40"/>
      <c r="I353" s="21">
        <f>I351+I352</f>
        <v>7.793800000000001</v>
      </c>
    </row>
    <row r="354" spans="1:9" ht="15">
      <c r="A354" s="48" t="s">
        <v>31</v>
      </c>
      <c r="B354" s="50"/>
      <c r="C354" s="40"/>
      <c r="D354" s="40"/>
      <c r="E354" s="40"/>
      <c r="F354" s="40"/>
      <c r="G354" s="51">
        <v>30.2</v>
      </c>
      <c r="H354" s="40" t="s">
        <v>32</v>
      </c>
      <c r="I354" s="21">
        <f>ROUND((I353*G354/100),2)</f>
        <v>2.35</v>
      </c>
    </row>
    <row r="355" spans="1:9" ht="15">
      <c r="A355" s="48" t="s">
        <v>33</v>
      </c>
      <c r="B355" s="50"/>
      <c r="C355" s="40"/>
      <c r="D355" s="40"/>
      <c r="E355" s="40"/>
      <c r="F355" s="41" t="s">
        <v>34</v>
      </c>
      <c r="G355" s="40"/>
      <c r="H355" s="40"/>
      <c r="I355" s="21">
        <f>ROUND(F363,2)</f>
        <v>47.08</v>
      </c>
    </row>
    <row r="356" spans="1:9" ht="22.5">
      <c r="A356" s="52" t="s">
        <v>35</v>
      </c>
      <c r="B356" s="53" t="s">
        <v>36</v>
      </c>
      <c r="C356" s="54" t="s">
        <v>37</v>
      </c>
      <c r="D356" s="55" t="s">
        <v>38</v>
      </c>
      <c r="E356" s="55" t="s">
        <v>39</v>
      </c>
      <c r="F356" s="55" t="s">
        <v>40</v>
      </c>
      <c r="G356" s="30"/>
      <c r="H356" s="30"/>
      <c r="I356" s="31"/>
    </row>
    <row r="357" spans="1:9" ht="12.75">
      <c r="A357" s="32" t="s">
        <v>235</v>
      </c>
      <c r="B357" s="33" t="s">
        <v>135</v>
      </c>
      <c r="C357" s="33">
        <v>1</v>
      </c>
      <c r="D357" s="34"/>
      <c r="E357" s="56">
        <v>13.97</v>
      </c>
      <c r="F357" s="56">
        <f aca="true" t="shared" si="3" ref="F357:F362">E357*C357</f>
        <v>13.97</v>
      </c>
      <c r="G357" s="57"/>
      <c r="H357" s="30"/>
      <c r="I357" s="31"/>
    </row>
    <row r="358" spans="1:9" ht="12.75">
      <c r="A358" s="35" t="s">
        <v>224</v>
      </c>
      <c r="B358" s="36" t="s">
        <v>135</v>
      </c>
      <c r="C358" s="36">
        <v>1</v>
      </c>
      <c r="D358" s="37"/>
      <c r="E358" s="125">
        <v>10.09</v>
      </c>
      <c r="F358" s="56">
        <f t="shared" si="3"/>
        <v>10.09</v>
      </c>
      <c r="G358" s="57"/>
      <c r="H358" s="30"/>
      <c r="I358" s="31"/>
    </row>
    <row r="359" spans="1:9" ht="12.75">
      <c r="A359" s="35" t="s">
        <v>225</v>
      </c>
      <c r="B359" s="36" t="s">
        <v>137</v>
      </c>
      <c r="C359" s="36">
        <v>1</v>
      </c>
      <c r="D359" s="37"/>
      <c r="E359" s="125">
        <v>0.11</v>
      </c>
      <c r="F359" s="56">
        <f t="shared" si="3"/>
        <v>0.11</v>
      </c>
      <c r="G359" s="57"/>
      <c r="H359" s="30"/>
      <c r="I359" s="31"/>
    </row>
    <row r="360" spans="1:9" ht="12.75">
      <c r="A360" s="35" t="s">
        <v>226</v>
      </c>
      <c r="B360" s="36" t="s">
        <v>137</v>
      </c>
      <c r="C360" s="36">
        <v>1</v>
      </c>
      <c r="D360" s="37"/>
      <c r="E360" s="125">
        <v>0.66</v>
      </c>
      <c r="F360" s="56">
        <f t="shared" si="3"/>
        <v>0.66</v>
      </c>
      <c r="G360" s="57"/>
      <c r="H360" s="30"/>
      <c r="I360" s="31"/>
    </row>
    <row r="361" spans="1:9" ht="12.75">
      <c r="A361" s="35" t="s">
        <v>169</v>
      </c>
      <c r="B361" s="36" t="s">
        <v>135</v>
      </c>
      <c r="C361" s="36">
        <v>2</v>
      </c>
      <c r="D361" s="37"/>
      <c r="E361" s="125">
        <v>10.85</v>
      </c>
      <c r="F361" s="125">
        <f t="shared" si="3"/>
        <v>21.7</v>
      </c>
      <c r="G361" s="57"/>
      <c r="H361" s="30"/>
      <c r="I361" s="31"/>
    </row>
    <row r="362" spans="1:9" ht="12.75">
      <c r="A362" s="35" t="s">
        <v>172</v>
      </c>
      <c r="B362" s="36" t="s">
        <v>135</v>
      </c>
      <c r="C362" s="36">
        <v>5</v>
      </c>
      <c r="D362" s="37"/>
      <c r="E362" s="125">
        <v>0.11</v>
      </c>
      <c r="F362" s="125">
        <f t="shared" si="3"/>
        <v>0.55</v>
      </c>
      <c r="G362" s="57"/>
      <c r="H362" s="30"/>
      <c r="I362" s="31"/>
    </row>
    <row r="363" spans="1:9" ht="12.75">
      <c r="A363" s="58" t="s">
        <v>46</v>
      </c>
      <c r="B363" s="36"/>
      <c r="C363" s="36"/>
      <c r="D363" s="37"/>
      <c r="E363" s="38"/>
      <c r="F363" s="59">
        <f>SUM(F357:F362)</f>
        <v>47.08</v>
      </c>
      <c r="G363" s="57"/>
      <c r="H363" s="30"/>
      <c r="I363" s="31"/>
    </row>
    <row r="364" spans="1:9" ht="15">
      <c r="A364" s="48" t="s">
        <v>47</v>
      </c>
      <c r="B364" s="40"/>
      <c r="C364" s="40"/>
      <c r="D364" s="40"/>
      <c r="E364" s="40"/>
      <c r="F364" s="40"/>
      <c r="G364" s="40"/>
      <c r="H364" s="40"/>
      <c r="I364" s="21">
        <f>ROUND(F370,2)</f>
        <v>2.45</v>
      </c>
    </row>
    <row r="365" spans="1:9" ht="33.75">
      <c r="A365" s="60" t="s">
        <v>35</v>
      </c>
      <c r="B365" s="61" t="s">
        <v>48</v>
      </c>
      <c r="C365" s="62" t="s">
        <v>49</v>
      </c>
      <c r="D365" s="61" t="s">
        <v>215</v>
      </c>
      <c r="E365" s="63"/>
      <c r="F365" s="63"/>
      <c r="G365" s="63"/>
      <c r="H365" s="30"/>
      <c r="I365" s="31"/>
    </row>
    <row r="366" spans="1:9" ht="12.75">
      <c r="A366" s="64" t="s">
        <v>230</v>
      </c>
      <c r="B366" s="65">
        <v>239632</v>
      </c>
      <c r="C366" s="26">
        <v>41.08</v>
      </c>
      <c r="D366" s="66">
        <f>B366*C366/100</f>
        <v>98440.82560000001</v>
      </c>
      <c r="E366" s="63"/>
      <c r="F366" s="63"/>
      <c r="G366" s="63"/>
      <c r="H366" s="30"/>
      <c r="I366" s="31"/>
    </row>
    <row r="367" spans="1:9" ht="12.75">
      <c r="A367" s="64" t="s">
        <v>236</v>
      </c>
      <c r="B367" s="65">
        <v>34931.04</v>
      </c>
      <c r="C367" s="26">
        <v>0</v>
      </c>
      <c r="D367" s="66">
        <f>B367*C367/100</f>
        <v>0</v>
      </c>
      <c r="E367" s="63"/>
      <c r="F367" s="63"/>
      <c r="G367" s="63"/>
      <c r="H367" s="30"/>
      <c r="I367" s="31"/>
    </row>
    <row r="368" spans="1:9" ht="12.75">
      <c r="A368" s="69" t="s">
        <v>53</v>
      </c>
      <c r="B368" s="69"/>
      <c r="C368" s="69"/>
      <c r="D368" s="66">
        <f>SUM(D366:D367)</f>
        <v>98440.82560000001</v>
      </c>
      <c r="E368" s="63"/>
      <c r="F368" s="63"/>
      <c r="G368" s="63"/>
      <c r="H368" s="30"/>
      <c r="I368" s="31"/>
    </row>
    <row r="369" spans="1:9" ht="45">
      <c r="A369" s="70" t="s">
        <v>54</v>
      </c>
      <c r="B369" s="71"/>
      <c r="C369" s="28" t="s">
        <v>55</v>
      </c>
      <c r="D369" s="71"/>
      <c r="E369" s="72" t="s">
        <v>56</v>
      </c>
      <c r="F369" s="373" t="s">
        <v>57</v>
      </c>
      <c r="G369" s="374"/>
      <c r="H369" s="30"/>
      <c r="I369" s="31"/>
    </row>
    <row r="370" spans="1:9" ht="12.75">
      <c r="A370" s="66">
        <f>D368</f>
        <v>98440.82560000001</v>
      </c>
      <c r="B370" s="73"/>
      <c r="C370" s="120">
        <f>D348*60*12</f>
        <v>80406.00000000001</v>
      </c>
      <c r="D370" s="73"/>
      <c r="E370" s="73">
        <f>F349</f>
        <v>2</v>
      </c>
      <c r="F370" s="375">
        <f>(A370/C370*E370)</f>
        <v>2.4485940253214933</v>
      </c>
      <c r="G370" s="376"/>
      <c r="H370" s="30"/>
      <c r="I370" s="31"/>
    </row>
    <row r="371" spans="1:9" ht="15">
      <c r="A371" s="74" t="s">
        <v>58</v>
      </c>
      <c r="B371" s="75"/>
      <c r="C371" s="30"/>
      <c r="D371" s="76"/>
      <c r="E371" s="77"/>
      <c r="F371" s="30"/>
      <c r="G371" s="30"/>
      <c r="H371" s="30"/>
      <c r="I371" s="78">
        <f>I372+I374+I375</f>
        <v>590.14</v>
      </c>
    </row>
    <row r="372" spans="1:9" ht="15">
      <c r="A372" s="48" t="s">
        <v>59</v>
      </c>
      <c r="B372" s="50"/>
      <c r="C372" s="40"/>
      <c r="D372" s="41"/>
      <c r="E372" s="79"/>
      <c r="F372" s="40"/>
      <c r="G372" s="40"/>
      <c r="H372" s="40"/>
      <c r="I372" s="21">
        <v>26.22</v>
      </c>
    </row>
    <row r="373" spans="1:9" ht="15">
      <c r="A373" s="377" t="s">
        <v>60</v>
      </c>
      <c r="B373" s="378"/>
      <c r="C373" s="378"/>
      <c r="D373" s="378"/>
      <c r="E373" s="378"/>
      <c r="F373" s="81" t="s">
        <v>61</v>
      </c>
      <c r="G373" s="82">
        <v>1.05</v>
      </c>
      <c r="H373" s="30"/>
      <c r="I373" s="83"/>
    </row>
    <row r="374" spans="1:9" ht="15">
      <c r="A374" s="48" t="s">
        <v>62</v>
      </c>
      <c r="B374" s="50"/>
      <c r="C374" s="40"/>
      <c r="D374" s="40"/>
      <c r="E374" s="40"/>
      <c r="F374" s="40"/>
      <c r="G374" s="51">
        <v>30.2</v>
      </c>
      <c r="H374" s="40" t="s">
        <v>32</v>
      </c>
      <c r="I374" s="21">
        <f>ROUND(I372*G374%,2)</f>
        <v>7.92</v>
      </c>
    </row>
    <row r="375" spans="1:9" ht="15">
      <c r="A375" s="84" t="s">
        <v>63</v>
      </c>
      <c r="B375" s="85"/>
      <c r="C375" s="85"/>
      <c r="D375" s="86"/>
      <c r="E375" s="87"/>
      <c r="F375" s="85"/>
      <c r="G375" s="85"/>
      <c r="H375" s="85"/>
      <c r="I375" s="88">
        <v>556</v>
      </c>
    </row>
    <row r="376" spans="1:9" ht="15">
      <c r="A376" s="379" t="s">
        <v>64</v>
      </c>
      <c r="B376" s="380"/>
      <c r="C376" s="380"/>
      <c r="D376" s="380"/>
      <c r="E376" s="89"/>
      <c r="F376" s="90" t="s">
        <v>65</v>
      </c>
      <c r="G376" s="91">
        <v>1.92</v>
      </c>
      <c r="H376" s="92"/>
      <c r="I376" s="93"/>
    </row>
    <row r="377" spans="1:9" ht="15">
      <c r="A377" s="18" t="s">
        <v>66</v>
      </c>
      <c r="B377" s="94"/>
      <c r="C377" s="40"/>
      <c r="D377" s="40"/>
      <c r="E377" s="40"/>
      <c r="F377" s="40"/>
      <c r="G377" s="40"/>
      <c r="H377" s="40"/>
      <c r="I377" s="21">
        <f>I371+I345</f>
        <v>649.8138</v>
      </c>
    </row>
    <row r="378" spans="1:9" ht="15">
      <c r="A378" s="18" t="s">
        <v>72</v>
      </c>
      <c r="B378" s="94"/>
      <c r="C378" s="40"/>
      <c r="D378" s="40"/>
      <c r="E378" s="40"/>
      <c r="F378" s="40"/>
      <c r="G378" s="95">
        <f>I379/I377-1</f>
        <v>0.00028654362218838436</v>
      </c>
      <c r="H378" s="40"/>
      <c r="I378" s="21">
        <f>I379-I377</f>
        <v>0.18619999999998527</v>
      </c>
    </row>
    <row r="379" spans="1:9" ht="15.75">
      <c r="A379" s="96" t="s">
        <v>67</v>
      </c>
      <c r="B379" s="97"/>
      <c r="C379" s="98"/>
      <c r="D379" s="98"/>
      <c r="E379" s="98"/>
      <c r="F379" s="98"/>
      <c r="G379" s="98"/>
      <c r="H379" s="98"/>
      <c r="I379" s="99">
        <v>650</v>
      </c>
    </row>
    <row r="381" spans="1:7" ht="15.75">
      <c r="A381" s="9" t="s">
        <v>68</v>
      </c>
      <c r="G381" s="92" t="s">
        <v>462</v>
      </c>
    </row>
    <row r="382" ht="12.75">
      <c r="A382" s="1" t="s">
        <v>461</v>
      </c>
    </row>
    <row r="403" spans="1:9" ht="15.75">
      <c r="A403" s="100"/>
      <c r="F403" s="2" t="s">
        <v>3</v>
      </c>
      <c r="I403" s="3"/>
    </row>
    <row r="404" spans="6:9" ht="15.75">
      <c r="F404" s="4" t="s">
        <v>73</v>
      </c>
      <c r="I404" s="3" t="s">
        <v>716</v>
      </c>
    </row>
    <row r="405" spans="6:9" ht="15.75">
      <c r="F405" s="4" t="s">
        <v>767</v>
      </c>
      <c r="I405" s="3" t="s">
        <v>717</v>
      </c>
    </row>
    <row r="406" spans="1:9" ht="14.25">
      <c r="A406" s="5" t="s">
        <v>465</v>
      </c>
      <c r="B406" s="5"/>
      <c r="C406" s="5"/>
      <c r="D406" s="5"/>
      <c r="E406" s="5"/>
      <c r="F406" s="5"/>
      <c r="G406" s="5"/>
      <c r="H406" s="5"/>
      <c r="I406" s="6"/>
    </row>
    <row r="407" spans="2:9" ht="15.75">
      <c r="B407" s="7"/>
      <c r="C407" s="7"/>
      <c r="D407" s="7" t="s">
        <v>9</v>
      </c>
      <c r="E407" s="7"/>
      <c r="F407" s="7"/>
      <c r="G407" s="7"/>
      <c r="H407" s="7"/>
      <c r="I407" s="8"/>
    </row>
    <row r="408" spans="1:9" ht="18.75">
      <c r="A408" s="9" t="s">
        <v>10</v>
      </c>
      <c r="B408" s="10"/>
      <c r="C408" s="10"/>
      <c r="D408" s="11" t="s">
        <v>237</v>
      </c>
      <c r="E408" s="12"/>
      <c r="F408" s="12"/>
      <c r="G408" s="12"/>
      <c r="H408" s="12"/>
      <c r="I408" s="3"/>
    </row>
    <row r="409" spans="1:9" ht="15.75">
      <c r="A409" s="13" t="s">
        <v>12</v>
      </c>
      <c r="B409" s="10"/>
      <c r="C409" s="10"/>
      <c r="D409" s="4" t="s">
        <v>238</v>
      </c>
      <c r="E409" s="14"/>
      <c r="F409" s="13"/>
      <c r="G409" s="15"/>
      <c r="H409" s="16"/>
      <c r="I409" s="17"/>
    </row>
    <row r="411" spans="1:9" ht="18.75">
      <c r="A411" s="4"/>
      <c r="B411" s="11"/>
      <c r="C411" s="12"/>
      <c r="D411" s="12"/>
      <c r="E411" s="12"/>
      <c r="F411" s="12"/>
      <c r="G411" s="12"/>
      <c r="H411" s="12"/>
      <c r="I411" s="17" t="s">
        <v>14</v>
      </c>
    </row>
    <row r="412" spans="1:9" ht="18.75">
      <c r="A412" s="18" t="s">
        <v>15</v>
      </c>
      <c r="B412" s="19"/>
      <c r="C412" s="20"/>
      <c r="D412" s="20"/>
      <c r="E412" s="20"/>
      <c r="F412" s="20"/>
      <c r="G412" s="20"/>
      <c r="H412" s="20"/>
      <c r="I412" s="21">
        <f>I420+I421+I422+I431</f>
        <v>81.20290000000001</v>
      </c>
    </row>
    <row r="413" spans="1:9" ht="15.75">
      <c r="A413" s="22" t="s">
        <v>16</v>
      </c>
      <c r="B413" s="23"/>
      <c r="C413" s="23"/>
      <c r="D413" s="23"/>
      <c r="E413" s="23"/>
      <c r="F413" s="23"/>
      <c r="G413" s="23"/>
      <c r="H413" s="23"/>
      <c r="I413" s="24"/>
    </row>
    <row r="414" spans="1:9" ht="33.75">
      <c r="A414" s="25" t="s">
        <v>17</v>
      </c>
      <c r="B414" s="26" t="s">
        <v>18</v>
      </c>
      <c r="C414" s="27" t="s">
        <v>19</v>
      </c>
      <c r="D414" s="28" t="s">
        <v>20</v>
      </c>
      <c r="E414" s="28" t="s">
        <v>21</v>
      </c>
      <c r="F414" s="28" t="s">
        <v>22</v>
      </c>
      <c r="G414" s="29" t="s">
        <v>23</v>
      </c>
      <c r="H414" s="30"/>
      <c r="I414" s="31"/>
    </row>
    <row r="415" spans="1:9" ht="12.75">
      <c r="A415" s="32" t="s">
        <v>24</v>
      </c>
      <c r="B415" s="33">
        <v>1</v>
      </c>
      <c r="C415" s="33">
        <v>15612</v>
      </c>
      <c r="D415" s="117">
        <f>148.9*0.75</f>
        <v>111.67500000000001</v>
      </c>
      <c r="E415" s="118">
        <f>D415*60</f>
        <v>6700.500000000001</v>
      </c>
      <c r="F415" s="29">
        <v>0</v>
      </c>
      <c r="G415" s="33">
        <f>B415*C415/E415*F415</f>
        <v>0</v>
      </c>
      <c r="H415" s="30"/>
      <c r="I415" s="31"/>
    </row>
    <row r="416" spans="1:9" ht="12.75">
      <c r="A416" s="35" t="s">
        <v>209</v>
      </c>
      <c r="B416" s="36">
        <v>1</v>
      </c>
      <c r="C416" s="36">
        <v>12627</v>
      </c>
      <c r="D416" s="117">
        <f>148.9*0.8</f>
        <v>119.12</v>
      </c>
      <c r="E416" s="119">
        <f>D416*60</f>
        <v>7147.200000000001</v>
      </c>
      <c r="F416" s="38">
        <v>8</v>
      </c>
      <c r="G416" s="36">
        <f>B416*C416/E416*F416</f>
        <v>14.133646742780389</v>
      </c>
      <c r="H416" s="30"/>
      <c r="I416" s="31"/>
    </row>
    <row r="417" spans="1:8" ht="12.75">
      <c r="A417" s="39" t="s">
        <v>26</v>
      </c>
      <c r="B417" s="40"/>
      <c r="C417" s="41"/>
      <c r="D417" s="41"/>
      <c r="E417" s="41"/>
      <c r="F417" s="41"/>
      <c r="G417" s="42">
        <f>ROUND((G415+G416),2)</f>
        <v>14.13</v>
      </c>
      <c r="H417" s="30"/>
    </row>
    <row r="418" spans="1:9" ht="12.75">
      <c r="A418" s="369" t="s">
        <v>27</v>
      </c>
      <c r="B418" s="370"/>
      <c r="C418" s="370"/>
      <c r="D418" s="370"/>
      <c r="E418" s="370"/>
      <c r="F418" s="370"/>
      <c r="G418" s="101"/>
      <c r="H418" s="30"/>
      <c r="I418" s="44">
        <f>G417*G418</f>
        <v>0</v>
      </c>
    </row>
    <row r="419" spans="1:9" ht="12.75">
      <c r="A419" s="371" t="s">
        <v>28</v>
      </c>
      <c r="B419" s="372"/>
      <c r="C419" s="372"/>
      <c r="D419" s="372"/>
      <c r="E419" s="372"/>
      <c r="F419" s="45" t="s">
        <v>29</v>
      </c>
      <c r="G419" s="46">
        <v>1.33</v>
      </c>
      <c r="H419" s="40"/>
      <c r="I419" s="47">
        <f>G417*G419</f>
        <v>18.792900000000003</v>
      </c>
    </row>
    <row r="420" spans="1:9" ht="15">
      <c r="A420" s="48" t="s">
        <v>30</v>
      </c>
      <c r="B420" s="40"/>
      <c r="C420" s="40"/>
      <c r="D420" s="40"/>
      <c r="E420" s="40"/>
      <c r="F420" s="40"/>
      <c r="G420" s="49"/>
      <c r="H420" s="40"/>
      <c r="I420" s="21">
        <f>I418+I419</f>
        <v>18.792900000000003</v>
      </c>
    </row>
    <row r="421" spans="1:9" ht="15">
      <c r="A421" s="48" t="s">
        <v>31</v>
      </c>
      <c r="B421" s="50"/>
      <c r="C421" s="40"/>
      <c r="D421" s="40"/>
      <c r="E421" s="40"/>
      <c r="F421" s="40"/>
      <c r="G421" s="51">
        <v>30.2</v>
      </c>
      <c r="H421" s="40" t="s">
        <v>32</v>
      </c>
      <c r="I421" s="21">
        <f>ROUND((I420*G421/100),2)</f>
        <v>5.68</v>
      </c>
    </row>
    <row r="422" spans="1:9" ht="15">
      <c r="A422" s="48" t="s">
        <v>33</v>
      </c>
      <c r="B422" s="50"/>
      <c r="C422" s="40"/>
      <c r="D422" s="40"/>
      <c r="E422" s="40"/>
      <c r="F422" s="41" t="s">
        <v>34</v>
      </c>
      <c r="G422" s="40"/>
      <c r="H422" s="40"/>
      <c r="I422" s="21">
        <f>ROUND(F430,2)</f>
        <v>41.47</v>
      </c>
    </row>
    <row r="423" spans="1:9" ht="22.5">
      <c r="A423" s="52" t="s">
        <v>35</v>
      </c>
      <c r="B423" s="53" t="s">
        <v>36</v>
      </c>
      <c r="C423" s="54" t="s">
        <v>37</v>
      </c>
      <c r="D423" s="55" t="s">
        <v>38</v>
      </c>
      <c r="E423" s="55" t="s">
        <v>39</v>
      </c>
      <c r="F423" s="55" t="s">
        <v>40</v>
      </c>
      <c r="G423" s="30"/>
      <c r="H423" s="30"/>
      <c r="I423" s="31"/>
    </row>
    <row r="424" spans="1:9" ht="12.75">
      <c r="A424" s="32" t="s">
        <v>223</v>
      </c>
      <c r="B424" s="33" t="s">
        <v>135</v>
      </c>
      <c r="C424" s="33">
        <v>1</v>
      </c>
      <c r="D424" s="34"/>
      <c r="E424" s="56">
        <v>7.21</v>
      </c>
      <c r="F424" s="56">
        <f aca="true" t="shared" si="4" ref="F424:F429">E424*C424</f>
        <v>7.21</v>
      </c>
      <c r="G424" s="57"/>
      <c r="H424" s="30"/>
      <c r="I424" s="31"/>
    </row>
    <row r="425" spans="1:9" ht="12.75">
      <c r="A425" s="35" t="s">
        <v>240</v>
      </c>
      <c r="B425" s="36" t="s">
        <v>135</v>
      </c>
      <c r="C425" s="36">
        <v>1</v>
      </c>
      <c r="D425" s="37"/>
      <c r="E425" s="125">
        <v>1.19</v>
      </c>
      <c r="F425" s="56">
        <f t="shared" si="4"/>
        <v>1.19</v>
      </c>
      <c r="G425" s="57"/>
      <c r="H425" s="30"/>
      <c r="I425" s="31"/>
    </row>
    <row r="426" spans="1:9" ht="12.75">
      <c r="A426" s="35" t="s">
        <v>224</v>
      </c>
      <c r="B426" s="36" t="s">
        <v>135</v>
      </c>
      <c r="C426" s="36">
        <v>1</v>
      </c>
      <c r="D426" s="37"/>
      <c r="E426" s="125">
        <v>10.09</v>
      </c>
      <c r="F426" s="56">
        <f t="shared" si="4"/>
        <v>10.09</v>
      </c>
      <c r="G426" s="57"/>
      <c r="H426" s="30"/>
      <c r="I426" s="31"/>
    </row>
    <row r="427" spans="1:9" ht="12.75">
      <c r="A427" s="35" t="s">
        <v>169</v>
      </c>
      <c r="B427" s="36" t="s">
        <v>135</v>
      </c>
      <c r="C427" s="36">
        <v>2</v>
      </c>
      <c r="D427" s="37"/>
      <c r="E427" s="125">
        <v>10.85</v>
      </c>
      <c r="F427" s="125">
        <f t="shared" si="4"/>
        <v>21.7</v>
      </c>
      <c r="G427" s="57"/>
      <c r="H427" s="30"/>
      <c r="I427" s="31"/>
    </row>
    <row r="428" spans="1:9" ht="12.75">
      <c r="A428" s="35" t="s">
        <v>172</v>
      </c>
      <c r="B428" s="36" t="s">
        <v>135</v>
      </c>
      <c r="C428" s="36">
        <v>5</v>
      </c>
      <c r="D428" s="37"/>
      <c r="E428" s="125">
        <v>0.11</v>
      </c>
      <c r="F428" s="125">
        <f t="shared" si="4"/>
        <v>0.55</v>
      </c>
      <c r="G428" s="57"/>
      <c r="H428" s="30"/>
      <c r="I428" s="31"/>
    </row>
    <row r="429" spans="1:9" ht="12.75">
      <c r="A429" s="35" t="s">
        <v>239</v>
      </c>
      <c r="B429" s="36" t="s">
        <v>135</v>
      </c>
      <c r="C429" s="36">
        <v>1</v>
      </c>
      <c r="D429" s="37"/>
      <c r="E429" s="125">
        <v>0.73</v>
      </c>
      <c r="F429" s="125">
        <f t="shared" si="4"/>
        <v>0.73</v>
      </c>
      <c r="G429" s="57"/>
      <c r="H429" s="30"/>
      <c r="I429" s="31"/>
    </row>
    <row r="430" spans="1:9" ht="12.75">
      <c r="A430" s="58" t="s">
        <v>46</v>
      </c>
      <c r="B430" s="36"/>
      <c r="C430" s="36"/>
      <c r="D430" s="37"/>
      <c r="E430" s="38"/>
      <c r="F430" s="59">
        <f>SUM(F424:F429)</f>
        <v>41.46999999999999</v>
      </c>
      <c r="G430" s="57"/>
      <c r="H430" s="30"/>
      <c r="I430" s="31"/>
    </row>
    <row r="431" spans="1:9" ht="15">
      <c r="A431" s="48" t="s">
        <v>47</v>
      </c>
      <c r="B431" s="40"/>
      <c r="C431" s="40"/>
      <c r="D431" s="40"/>
      <c r="E431" s="40"/>
      <c r="F431" s="40"/>
      <c r="G431" s="40"/>
      <c r="H431" s="40"/>
      <c r="I431" s="21">
        <f>ROUND(F437,2)</f>
        <v>15.26</v>
      </c>
    </row>
    <row r="432" spans="1:9" ht="33.75">
      <c r="A432" s="60" t="s">
        <v>35</v>
      </c>
      <c r="B432" s="61" t="s">
        <v>48</v>
      </c>
      <c r="C432" s="62" t="s">
        <v>49</v>
      </c>
      <c r="D432" s="61" t="s">
        <v>215</v>
      </c>
      <c r="E432" s="63"/>
      <c r="F432" s="63"/>
      <c r="G432" s="63"/>
      <c r="H432" s="30"/>
      <c r="I432" s="31"/>
    </row>
    <row r="433" spans="1:9" ht="12.75">
      <c r="A433" s="64" t="s">
        <v>230</v>
      </c>
      <c r="B433" s="65">
        <v>239632</v>
      </c>
      <c r="C433" s="26">
        <v>41.08</v>
      </c>
      <c r="D433" s="66">
        <f>B433*C433/100</f>
        <v>98440.82560000001</v>
      </c>
      <c r="E433" s="63"/>
      <c r="F433" s="63"/>
      <c r="G433" s="63"/>
      <c r="H433" s="30"/>
      <c r="I433" s="31"/>
    </row>
    <row r="434" spans="1:9" ht="12.75">
      <c r="A434" s="64" t="s">
        <v>241</v>
      </c>
      <c r="B434" s="65">
        <v>549260</v>
      </c>
      <c r="C434" s="26">
        <v>10</v>
      </c>
      <c r="D434" s="66">
        <f>B434*C434/100</f>
        <v>54926</v>
      </c>
      <c r="E434" s="63"/>
      <c r="F434" s="63"/>
      <c r="G434" s="63"/>
      <c r="H434" s="30"/>
      <c r="I434" s="31"/>
    </row>
    <row r="435" spans="1:9" ht="12.75">
      <c r="A435" s="69" t="s">
        <v>53</v>
      </c>
      <c r="B435" s="69"/>
      <c r="C435" s="69"/>
      <c r="D435" s="66">
        <f>SUM(D433:D434)</f>
        <v>153366.8256</v>
      </c>
      <c r="E435" s="63"/>
      <c r="F435" s="63"/>
      <c r="G435" s="63"/>
      <c r="H435" s="30"/>
      <c r="I435" s="31"/>
    </row>
    <row r="436" spans="1:9" ht="45">
      <c r="A436" s="70" t="s">
        <v>54</v>
      </c>
      <c r="B436" s="71"/>
      <c r="C436" s="28" t="s">
        <v>55</v>
      </c>
      <c r="D436" s="71"/>
      <c r="E436" s="72" t="s">
        <v>56</v>
      </c>
      <c r="F436" s="373" t="s">
        <v>57</v>
      </c>
      <c r="G436" s="374"/>
      <c r="H436" s="30"/>
      <c r="I436" s="31"/>
    </row>
    <row r="437" spans="1:9" ht="12.75">
      <c r="A437" s="66">
        <f>D435</f>
        <v>153366.8256</v>
      </c>
      <c r="B437" s="73"/>
      <c r="C437" s="120">
        <f>D415*60*12</f>
        <v>80406.00000000001</v>
      </c>
      <c r="D437" s="73"/>
      <c r="E437" s="73">
        <f>F416</f>
        <v>8</v>
      </c>
      <c r="F437" s="375">
        <f>(A437/C437*E437)</f>
        <v>15.259241907320348</v>
      </c>
      <c r="G437" s="376"/>
      <c r="H437" s="30"/>
      <c r="I437" s="31"/>
    </row>
    <row r="438" spans="1:9" ht="15">
      <c r="A438" s="74" t="s">
        <v>58</v>
      </c>
      <c r="B438" s="75"/>
      <c r="C438" s="30"/>
      <c r="D438" s="76"/>
      <c r="E438" s="77"/>
      <c r="F438" s="30"/>
      <c r="G438" s="30"/>
      <c r="H438" s="30"/>
      <c r="I438" s="78">
        <f>I439+I441+I442</f>
        <v>173.14</v>
      </c>
    </row>
    <row r="439" spans="1:9" ht="15">
      <c r="A439" s="48" t="s">
        <v>59</v>
      </c>
      <c r="B439" s="50"/>
      <c r="C439" s="40"/>
      <c r="D439" s="41"/>
      <c r="E439" s="79"/>
      <c r="F439" s="40"/>
      <c r="G439" s="40"/>
      <c r="H439" s="40"/>
      <c r="I439" s="21">
        <v>26.22</v>
      </c>
    </row>
    <row r="440" spans="1:9" ht="15">
      <c r="A440" s="377" t="s">
        <v>60</v>
      </c>
      <c r="B440" s="378"/>
      <c r="C440" s="378"/>
      <c r="D440" s="378"/>
      <c r="E440" s="378"/>
      <c r="F440" s="81" t="s">
        <v>61</v>
      </c>
      <c r="G440" s="82">
        <v>1.05</v>
      </c>
      <c r="H440" s="30"/>
      <c r="I440" s="83"/>
    </row>
    <row r="441" spans="1:9" ht="15">
      <c r="A441" s="48" t="s">
        <v>62</v>
      </c>
      <c r="B441" s="50"/>
      <c r="C441" s="40"/>
      <c r="D441" s="40"/>
      <c r="E441" s="40"/>
      <c r="F441" s="40"/>
      <c r="G441" s="51">
        <v>30.2</v>
      </c>
      <c r="H441" s="40" t="s">
        <v>32</v>
      </c>
      <c r="I441" s="21">
        <f>ROUND(I439*G441%,2)</f>
        <v>7.92</v>
      </c>
    </row>
    <row r="442" spans="1:9" ht="15">
      <c r="A442" s="84" t="s">
        <v>63</v>
      </c>
      <c r="B442" s="85"/>
      <c r="C442" s="85"/>
      <c r="D442" s="86"/>
      <c r="E442" s="87"/>
      <c r="F442" s="85"/>
      <c r="G442" s="85"/>
      <c r="H442" s="85"/>
      <c r="I442" s="88">
        <v>139</v>
      </c>
    </row>
    <row r="443" spans="1:9" ht="15">
      <c r="A443" s="379" t="s">
        <v>64</v>
      </c>
      <c r="B443" s="380"/>
      <c r="C443" s="380"/>
      <c r="D443" s="380"/>
      <c r="E443" s="89"/>
      <c r="F443" s="90" t="s">
        <v>65</v>
      </c>
      <c r="G443" s="91">
        <v>1.92</v>
      </c>
      <c r="H443" s="92"/>
      <c r="I443" s="93"/>
    </row>
    <row r="444" spans="1:9" ht="15">
      <c r="A444" s="18" t="s">
        <v>66</v>
      </c>
      <c r="B444" s="94"/>
      <c r="C444" s="40"/>
      <c r="D444" s="40"/>
      <c r="E444" s="40"/>
      <c r="F444" s="40"/>
      <c r="G444" s="40"/>
      <c r="H444" s="40"/>
      <c r="I444" s="21">
        <f>I438+I412</f>
        <v>254.3429</v>
      </c>
    </row>
    <row r="445" spans="1:9" ht="15">
      <c r="A445" s="18" t="s">
        <v>72</v>
      </c>
      <c r="B445" s="94"/>
      <c r="C445" s="40"/>
      <c r="D445" s="40"/>
      <c r="E445" s="40"/>
      <c r="F445" s="40"/>
      <c r="G445" s="95">
        <f>I446/I444-1</f>
        <v>0.002583520121851368</v>
      </c>
      <c r="H445" s="40"/>
      <c r="I445" s="21">
        <f>I446-I444</f>
        <v>0.657100000000014</v>
      </c>
    </row>
    <row r="446" spans="1:9" ht="15.75">
      <c r="A446" s="96" t="s">
        <v>67</v>
      </c>
      <c r="B446" s="97"/>
      <c r="C446" s="98"/>
      <c r="D446" s="98"/>
      <c r="E446" s="98"/>
      <c r="F446" s="98"/>
      <c r="G446" s="98"/>
      <c r="H446" s="98"/>
      <c r="I446" s="99">
        <v>255</v>
      </c>
    </row>
    <row r="448" spans="1:7" ht="15.75">
      <c r="A448" s="9" t="s">
        <v>68</v>
      </c>
      <c r="G448" s="92" t="s">
        <v>462</v>
      </c>
    </row>
    <row r="449" ht="12.75">
      <c r="A449" s="1" t="s">
        <v>461</v>
      </c>
    </row>
    <row r="470" spans="1:9" ht="15.75">
      <c r="A470" s="100"/>
      <c r="F470" s="2" t="s">
        <v>3</v>
      </c>
      <c r="I470" s="3"/>
    </row>
    <row r="471" spans="6:9" ht="15.75">
      <c r="F471" s="4" t="s">
        <v>73</v>
      </c>
      <c r="I471" s="3" t="s">
        <v>716</v>
      </c>
    </row>
    <row r="472" spans="6:9" ht="15.75">
      <c r="F472" s="4" t="s">
        <v>767</v>
      </c>
      <c r="I472" s="3" t="s">
        <v>717</v>
      </c>
    </row>
    <row r="473" spans="1:9" ht="14.25">
      <c r="A473" s="5" t="s">
        <v>465</v>
      </c>
      <c r="B473" s="5"/>
      <c r="C473" s="5"/>
      <c r="D473" s="5"/>
      <c r="E473" s="5"/>
      <c r="F473" s="5"/>
      <c r="G473" s="5"/>
      <c r="H473" s="5"/>
      <c r="I473" s="6"/>
    </row>
    <row r="474" spans="2:9" ht="15.75">
      <c r="B474" s="7"/>
      <c r="C474" s="7"/>
      <c r="D474" s="7" t="s">
        <v>9</v>
      </c>
      <c r="E474" s="7"/>
      <c r="F474" s="7"/>
      <c r="G474" s="7"/>
      <c r="H474" s="7"/>
      <c r="I474" s="8"/>
    </row>
    <row r="475" spans="1:9" ht="18.75">
      <c r="A475" s="9" t="s">
        <v>10</v>
      </c>
      <c r="B475" s="10"/>
      <c r="C475" s="10"/>
      <c r="D475" s="11" t="s">
        <v>242</v>
      </c>
      <c r="E475" s="12"/>
      <c r="F475" s="12"/>
      <c r="G475" s="12"/>
      <c r="H475" s="12"/>
      <c r="I475" s="3"/>
    </row>
    <row r="476" spans="1:9" ht="15.75">
      <c r="A476" s="13" t="s">
        <v>12</v>
      </c>
      <c r="B476" s="10"/>
      <c r="C476" s="10"/>
      <c r="D476" s="4" t="s">
        <v>243</v>
      </c>
      <c r="E476" s="14"/>
      <c r="F476" s="13"/>
      <c r="G476" s="15"/>
      <c r="H476" s="16"/>
      <c r="I476" s="17"/>
    </row>
    <row r="478" spans="1:9" ht="18.75">
      <c r="A478" s="4"/>
      <c r="B478" s="11"/>
      <c r="C478" s="12"/>
      <c r="D478" s="12"/>
      <c r="E478" s="12"/>
      <c r="F478" s="12"/>
      <c r="G478" s="12"/>
      <c r="H478" s="12"/>
      <c r="I478" s="17" t="s">
        <v>14</v>
      </c>
    </row>
    <row r="479" spans="1:9" ht="18.75">
      <c r="A479" s="18" t="s">
        <v>15</v>
      </c>
      <c r="B479" s="19"/>
      <c r="C479" s="20"/>
      <c r="D479" s="20"/>
      <c r="E479" s="20"/>
      <c r="F479" s="20"/>
      <c r="G479" s="20"/>
      <c r="H479" s="20"/>
      <c r="I479" s="21">
        <f>I487+I488+I489+I498</f>
        <v>72.6012</v>
      </c>
    </row>
    <row r="480" spans="1:9" ht="15.75">
      <c r="A480" s="22" t="s">
        <v>16</v>
      </c>
      <c r="B480" s="23"/>
      <c r="C480" s="23"/>
      <c r="D480" s="23"/>
      <c r="E480" s="23"/>
      <c r="F480" s="23"/>
      <c r="G480" s="23"/>
      <c r="H480" s="23"/>
      <c r="I480" s="24"/>
    </row>
    <row r="481" spans="1:9" ht="33.75">
      <c r="A481" s="25" t="s">
        <v>17</v>
      </c>
      <c r="B481" s="26" t="s">
        <v>18</v>
      </c>
      <c r="C481" s="27" t="s">
        <v>19</v>
      </c>
      <c r="D481" s="28" t="s">
        <v>20</v>
      </c>
      <c r="E481" s="28" t="s">
        <v>21</v>
      </c>
      <c r="F481" s="28" t="s">
        <v>22</v>
      </c>
      <c r="G481" s="29" t="s">
        <v>23</v>
      </c>
      <c r="H481" s="30"/>
      <c r="I481" s="31"/>
    </row>
    <row r="482" spans="1:9" ht="12.75">
      <c r="A482" s="32" t="s">
        <v>24</v>
      </c>
      <c r="B482" s="33">
        <v>1</v>
      </c>
      <c r="C482" s="33">
        <v>15612</v>
      </c>
      <c r="D482" s="117">
        <f>148.9*0.75</f>
        <v>111.67500000000001</v>
      </c>
      <c r="E482" s="118">
        <f>D482*60</f>
        <v>6700.500000000001</v>
      </c>
      <c r="F482" s="29">
        <v>8</v>
      </c>
      <c r="G482" s="33">
        <f>B482*C482/E482*F482</f>
        <v>18.639802999776133</v>
      </c>
      <c r="H482" s="30"/>
      <c r="I482" s="31"/>
    </row>
    <row r="483" spans="1:9" ht="12.75">
      <c r="A483" s="35" t="s">
        <v>209</v>
      </c>
      <c r="B483" s="36">
        <v>1</v>
      </c>
      <c r="C483" s="36">
        <v>12627</v>
      </c>
      <c r="D483" s="117">
        <f>148.9*0.8</f>
        <v>119.12</v>
      </c>
      <c r="E483" s="119">
        <f>D483*60</f>
        <v>7147.200000000001</v>
      </c>
      <c r="F483" s="38">
        <v>0</v>
      </c>
      <c r="G483" s="36">
        <f>B483*C483/E483*F483</f>
        <v>0</v>
      </c>
      <c r="H483" s="30"/>
      <c r="I483" s="31"/>
    </row>
    <row r="484" spans="1:8" ht="12.75">
      <c r="A484" s="39" t="s">
        <v>26</v>
      </c>
      <c r="B484" s="40"/>
      <c r="C484" s="41"/>
      <c r="D484" s="41"/>
      <c r="E484" s="41"/>
      <c r="F484" s="41"/>
      <c r="G484" s="42">
        <f>ROUND((G482+G483),2)</f>
        <v>18.64</v>
      </c>
      <c r="H484" s="30"/>
    </row>
    <row r="485" spans="1:9" ht="12.75">
      <c r="A485" s="369" t="s">
        <v>27</v>
      </c>
      <c r="B485" s="370"/>
      <c r="C485" s="370"/>
      <c r="D485" s="370"/>
      <c r="E485" s="370"/>
      <c r="F485" s="370"/>
      <c r="G485" s="101"/>
      <c r="H485" s="30"/>
      <c r="I485" s="44">
        <f>G484*G485</f>
        <v>0</v>
      </c>
    </row>
    <row r="486" spans="1:9" ht="12.75">
      <c r="A486" s="371" t="s">
        <v>28</v>
      </c>
      <c r="B486" s="372"/>
      <c r="C486" s="372"/>
      <c r="D486" s="372"/>
      <c r="E486" s="372"/>
      <c r="F486" s="45" t="s">
        <v>29</v>
      </c>
      <c r="G486" s="46">
        <v>1.33</v>
      </c>
      <c r="H486" s="40"/>
      <c r="I486" s="47">
        <f>G484*G486</f>
        <v>24.791200000000003</v>
      </c>
    </row>
    <row r="487" spans="1:9" ht="15">
      <c r="A487" s="48" t="s">
        <v>30</v>
      </c>
      <c r="B487" s="40"/>
      <c r="C487" s="40"/>
      <c r="D487" s="40"/>
      <c r="E487" s="40"/>
      <c r="F487" s="40"/>
      <c r="G487" s="49"/>
      <c r="H487" s="40"/>
      <c r="I487" s="21">
        <f>I485+I486</f>
        <v>24.791200000000003</v>
      </c>
    </row>
    <row r="488" spans="1:9" ht="15">
      <c r="A488" s="48" t="s">
        <v>31</v>
      </c>
      <c r="B488" s="50"/>
      <c r="C488" s="40"/>
      <c r="D488" s="40"/>
      <c r="E488" s="40"/>
      <c r="F488" s="40"/>
      <c r="G488" s="51">
        <v>30.2</v>
      </c>
      <c r="H488" s="40" t="s">
        <v>32</v>
      </c>
      <c r="I488" s="21">
        <f>ROUND((I487*G488/100),2)</f>
        <v>7.49</v>
      </c>
    </row>
    <row r="489" spans="1:9" ht="15">
      <c r="A489" s="48" t="s">
        <v>33</v>
      </c>
      <c r="B489" s="50"/>
      <c r="C489" s="40"/>
      <c r="D489" s="40"/>
      <c r="E489" s="40"/>
      <c r="F489" s="41" t="s">
        <v>34</v>
      </c>
      <c r="G489" s="40"/>
      <c r="H489" s="40"/>
      <c r="I489" s="21">
        <f>ROUND(F497,2)</f>
        <v>40.32</v>
      </c>
    </row>
    <row r="490" spans="1:9" ht="22.5">
      <c r="A490" s="52" t="s">
        <v>35</v>
      </c>
      <c r="B490" s="53" t="s">
        <v>36</v>
      </c>
      <c r="C490" s="54" t="s">
        <v>37</v>
      </c>
      <c r="D490" s="55" t="s">
        <v>38</v>
      </c>
      <c r="E490" s="55" t="s">
        <v>39</v>
      </c>
      <c r="F490" s="55" t="s">
        <v>40</v>
      </c>
      <c r="G490" s="30"/>
      <c r="H490" s="30"/>
      <c r="I490" s="31"/>
    </row>
    <row r="491" spans="1:9" ht="12.75">
      <c r="A491" s="32" t="s">
        <v>223</v>
      </c>
      <c r="B491" s="33" t="s">
        <v>135</v>
      </c>
      <c r="C491" s="33">
        <v>1</v>
      </c>
      <c r="D491" s="34"/>
      <c r="E491" s="56">
        <v>7.21</v>
      </c>
      <c r="F491" s="56">
        <f aca="true" t="shared" si="5" ref="F491:F496">E491*C491</f>
        <v>7.21</v>
      </c>
      <c r="G491" s="57"/>
      <c r="H491" s="30"/>
      <c r="I491" s="31"/>
    </row>
    <row r="492" spans="1:9" ht="12.75">
      <c r="A492" s="35" t="s">
        <v>225</v>
      </c>
      <c r="B492" s="36" t="s">
        <v>137</v>
      </c>
      <c r="C492" s="36">
        <v>1</v>
      </c>
      <c r="D492" s="37"/>
      <c r="E492" s="125">
        <v>0.11</v>
      </c>
      <c r="F492" s="56">
        <f t="shared" si="5"/>
        <v>0.11</v>
      </c>
      <c r="G492" s="57"/>
      <c r="H492" s="30"/>
      <c r="I492" s="31"/>
    </row>
    <row r="493" spans="1:9" ht="12.75">
      <c r="A493" s="35" t="s">
        <v>226</v>
      </c>
      <c r="B493" s="36" t="s">
        <v>137</v>
      </c>
      <c r="C493" s="36">
        <v>1</v>
      </c>
      <c r="D493" s="37"/>
      <c r="E493" s="125">
        <v>0.66</v>
      </c>
      <c r="F493" s="56">
        <f t="shared" si="5"/>
        <v>0.66</v>
      </c>
      <c r="G493" s="57"/>
      <c r="H493" s="30"/>
      <c r="I493" s="31"/>
    </row>
    <row r="494" spans="1:9" ht="12.75">
      <c r="A494" s="35" t="s">
        <v>224</v>
      </c>
      <c r="B494" s="36" t="s">
        <v>135</v>
      </c>
      <c r="C494" s="36">
        <v>1</v>
      </c>
      <c r="D494" s="37"/>
      <c r="E494" s="125">
        <v>10.09</v>
      </c>
      <c r="F494" s="56">
        <f t="shared" si="5"/>
        <v>10.09</v>
      </c>
      <c r="G494" s="57"/>
      <c r="H494" s="30"/>
      <c r="I494" s="31"/>
    </row>
    <row r="495" spans="1:9" ht="12.75">
      <c r="A495" s="35" t="s">
        <v>169</v>
      </c>
      <c r="B495" s="36" t="s">
        <v>135</v>
      </c>
      <c r="C495" s="36">
        <v>2</v>
      </c>
      <c r="D495" s="37"/>
      <c r="E495" s="125">
        <v>10.85</v>
      </c>
      <c r="F495" s="125">
        <f t="shared" si="5"/>
        <v>21.7</v>
      </c>
      <c r="G495" s="57"/>
      <c r="H495" s="30"/>
      <c r="I495" s="31"/>
    </row>
    <row r="496" spans="1:9" ht="12.75">
      <c r="A496" s="35" t="s">
        <v>172</v>
      </c>
      <c r="B496" s="36" t="s">
        <v>135</v>
      </c>
      <c r="C496" s="36">
        <v>5</v>
      </c>
      <c r="D496" s="37"/>
      <c r="E496" s="125">
        <v>0.11</v>
      </c>
      <c r="F496" s="125">
        <f t="shared" si="5"/>
        <v>0.55</v>
      </c>
      <c r="G496" s="57"/>
      <c r="H496" s="30"/>
      <c r="I496" s="31"/>
    </row>
    <row r="497" spans="1:9" ht="12.75">
      <c r="A497" s="58" t="s">
        <v>46</v>
      </c>
      <c r="B497" s="36"/>
      <c r="C497" s="36"/>
      <c r="D497" s="37"/>
      <c r="E497" s="38"/>
      <c r="F497" s="59">
        <f>SUM(F491:F496)</f>
        <v>40.31999999999999</v>
      </c>
      <c r="G497" s="57"/>
      <c r="H497" s="30"/>
      <c r="I497" s="31"/>
    </row>
    <row r="498" spans="1:9" ht="15">
      <c r="A498" s="48" t="s">
        <v>47</v>
      </c>
      <c r="B498" s="40"/>
      <c r="C498" s="40"/>
      <c r="D498" s="40"/>
      <c r="E498" s="40"/>
      <c r="F498" s="40"/>
      <c r="G498" s="40"/>
      <c r="H498" s="40"/>
      <c r="I498" s="21">
        <f>ROUND(F504,2)</f>
        <v>0</v>
      </c>
    </row>
    <row r="499" spans="1:9" ht="33.75">
      <c r="A499" s="60" t="s">
        <v>35</v>
      </c>
      <c r="B499" s="61" t="s">
        <v>48</v>
      </c>
      <c r="C499" s="62" t="s">
        <v>49</v>
      </c>
      <c r="D499" s="61" t="s">
        <v>215</v>
      </c>
      <c r="E499" s="63"/>
      <c r="F499" s="63"/>
      <c r="G499" s="63"/>
      <c r="H499" s="30"/>
      <c r="I499" s="31"/>
    </row>
    <row r="500" spans="1:9" ht="12.75">
      <c r="A500" s="64" t="s">
        <v>230</v>
      </c>
      <c r="B500" s="65">
        <v>239632</v>
      </c>
      <c r="C500" s="26">
        <v>41.08</v>
      </c>
      <c r="D500" s="66">
        <f>B500*C500/100</f>
        <v>98440.82560000001</v>
      </c>
      <c r="E500" s="63"/>
      <c r="F500" s="63"/>
      <c r="G500" s="63"/>
      <c r="H500" s="30"/>
      <c r="I500" s="31"/>
    </row>
    <row r="501" spans="1:9" ht="12.75">
      <c r="A501" s="64" t="s">
        <v>244</v>
      </c>
      <c r="B501" s="65">
        <v>34931.04</v>
      </c>
      <c r="C501" s="26">
        <v>0</v>
      </c>
      <c r="D501" s="66">
        <f>B501*C501/100</f>
        <v>0</v>
      </c>
      <c r="E501" s="63"/>
      <c r="F501" s="63"/>
      <c r="G501" s="63"/>
      <c r="H501" s="30"/>
      <c r="I501" s="31"/>
    </row>
    <row r="502" spans="1:9" ht="12.75">
      <c r="A502" s="69" t="s">
        <v>53</v>
      </c>
      <c r="B502" s="69"/>
      <c r="C502" s="69"/>
      <c r="D502" s="66">
        <f>SUM(D500:D501)</f>
        <v>98440.82560000001</v>
      </c>
      <c r="E502" s="63"/>
      <c r="F502" s="63"/>
      <c r="G502" s="63"/>
      <c r="H502" s="30"/>
      <c r="I502" s="31"/>
    </row>
    <row r="503" spans="1:9" ht="45">
      <c r="A503" s="70" t="s">
        <v>54</v>
      </c>
      <c r="B503" s="71"/>
      <c r="C503" s="28" t="s">
        <v>55</v>
      </c>
      <c r="D503" s="71"/>
      <c r="E503" s="72" t="s">
        <v>56</v>
      </c>
      <c r="F503" s="373" t="s">
        <v>57</v>
      </c>
      <c r="G503" s="374"/>
      <c r="H503" s="30"/>
      <c r="I503" s="31"/>
    </row>
    <row r="504" spans="1:9" ht="12.75">
      <c r="A504" s="66">
        <f>D502</f>
        <v>98440.82560000001</v>
      </c>
      <c r="B504" s="73"/>
      <c r="C504" s="120">
        <f>D482*60*12</f>
        <v>80406.00000000001</v>
      </c>
      <c r="D504" s="73"/>
      <c r="E504" s="73">
        <f>F483</f>
        <v>0</v>
      </c>
      <c r="F504" s="375">
        <f>(A504/C504*E504)</f>
        <v>0</v>
      </c>
      <c r="G504" s="376"/>
      <c r="H504" s="30"/>
      <c r="I504" s="31"/>
    </row>
    <row r="505" spans="1:9" ht="15">
      <c r="A505" s="74" t="s">
        <v>58</v>
      </c>
      <c r="B505" s="75"/>
      <c r="C505" s="30"/>
      <c r="D505" s="76"/>
      <c r="E505" s="77"/>
      <c r="F505" s="30"/>
      <c r="G505" s="30"/>
      <c r="H505" s="30"/>
      <c r="I505" s="78">
        <f>I506+I508+I509</f>
        <v>102.21</v>
      </c>
    </row>
    <row r="506" spans="1:9" ht="15">
      <c r="A506" s="48" t="s">
        <v>59</v>
      </c>
      <c r="B506" s="50"/>
      <c r="C506" s="40"/>
      <c r="D506" s="41"/>
      <c r="E506" s="79"/>
      <c r="F506" s="40"/>
      <c r="G506" s="40"/>
      <c r="H506" s="40"/>
      <c r="I506" s="21">
        <v>26.22</v>
      </c>
    </row>
    <row r="507" spans="1:9" ht="15">
      <c r="A507" s="377" t="s">
        <v>60</v>
      </c>
      <c r="B507" s="378"/>
      <c r="C507" s="378"/>
      <c r="D507" s="378"/>
      <c r="E507" s="378"/>
      <c r="F507" s="81" t="s">
        <v>61</v>
      </c>
      <c r="G507" s="82">
        <v>1.05</v>
      </c>
      <c r="H507" s="30"/>
      <c r="I507" s="83"/>
    </row>
    <row r="508" spans="1:9" ht="15">
      <c r="A508" s="48" t="s">
        <v>62</v>
      </c>
      <c r="B508" s="50"/>
      <c r="C508" s="40"/>
      <c r="D508" s="40"/>
      <c r="E508" s="40"/>
      <c r="F508" s="40"/>
      <c r="G508" s="51">
        <v>30.2</v>
      </c>
      <c r="H508" s="40" t="s">
        <v>32</v>
      </c>
      <c r="I508" s="21">
        <f>ROUND(I506*G508%,2)</f>
        <v>7.92</v>
      </c>
    </row>
    <row r="509" spans="1:9" ht="15">
      <c r="A509" s="84" t="s">
        <v>63</v>
      </c>
      <c r="B509" s="85"/>
      <c r="C509" s="85"/>
      <c r="D509" s="86"/>
      <c r="E509" s="87"/>
      <c r="F509" s="85"/>
      <c r="G509" s="85"/>
      <c r="H509" s="85"/>
      <c r="I509" s="88">
        <v>68.07</v>
      </c>
    </row>
    <row r="510" spans="1:9" ht="15">
      <c r="A510" s="379" t="s">
        <v>64</v>
      </c>
      <c r="B510" s="380"/>
      <c r="C510" s="380"/>
      <c r="D510" s="380"/>
      <c r="E510" s="89"/>
      <c r="F510" s="90" t="s">
        <v>65</v>
      </c>
      <c r="G510" s="91">
        <v>1.92</v>
      </c>
      <c r="H510" s="92"/>
      <c r="I510" s="93"/>
    </row>
    <row r="511" spans="1:9" ht="15">
      <c r="A511" s="18" t="s">
        <v>66</v>
      </c>
      <c r="B511" s="94"/>
      <c r="C511" s="40"/>
      <c r="D511" s="40"/>
      <c r="E511" s="40"/>
      <c r="F511" s="40"/>
      <c r="G511" s="40"/>
      <c r="H511" s="40"/>
      <c r="I511" s="21">
        <f>I505+I479</f>
        <v>174.81119999999999</v>
      </c>
    </row>
    <row r="512" spans="1:9" ht="15">
      <c r="A512" s="18" t="s">
        <v>72</v>
      </c>
      <c r="B512" s="94"/>
      <c r="C512" s="40"/>
      <c r="D512" s="40"/>
      <c r="E512" s="40"/>
      <c r="F512" s="40"/>
      <c r="G512" s="95">
        <f>I513/I511-1</f>
        <v>0.0010800223326652425</v>
      </c>
      <c r="H512" s="40"/>
      <c r="I512" s="21">
        <f>I513-I511</f>
        <v>0.18880000000001473</v>
      </c>
    </row>
    <row r="513" spans="1:9" ht="15.75">
      <c r="A513" s="96" t="s">
        <v>67</v>
      </c>
      <c r="B513" s="97"/>
      <c r="C513" s="98"/>
      <c r="D513" s="98"/>
      <c r="E513" s="98"/>
      <c r="F513" s="98"/>
      <c r="G513" s="98"/>
      <c r="H513" s="98"/>
      <c r="I513" s="99">
        <v>175</v>
      </c>
    </row>
    <row r="515" spans="1:7" ht="15.75">
      <c r="A515" s="9" t="s">
        <v>68</v>
      </c>
      <c r="G515" s="92" t="s">
        <v>462</v>
      </c>
    </row>
    <row r="516" ht="12.75">
      <c r="A516" s="1" t="s">
        <v>461</v>
      </c>
    </row>
    <row r="537" spans="1:9" ht="15.75">
      <c r="A537" s="100"/>
      <c r="F537" s="2" t="s">
        <v>3</v>
      </c>
      <c r="I537" s="3"/>
    </row>
    <row r="538" spans="6:9" ht="15.75">
      <c r="F538" s="4" t="s">
        <v>73</v>
      </c>
      <c r="I538" s="3" t="s">
        <v>716</v>
      </c>
    </row>
    <row r="539" spans="6:9" ht="15.75">
      <c r="F539" s="4" t="s">
        <v>768</v>
      </c>
      <c r="G539" s="1" t="s">
        <v>694</v>
      </c>
      <c r="I539" s="3" t="s">
        <v>717</v>
      </c>
    </row>
    <row r="540" spans="1:9" ht="14.25">
      <c r="A540" s="5" t="s">
        <v>465</v>
      </c>
      <c r="B540" s="5"/>
      <c r="C540" s="5"/>
      <c r="D540" s="5"/>
      <c r="E540" s="5"/>
      <c r="F540" s="5"/>
      <c r="G540" s="5"/>
      <c r="H540" s="5"/>
      <c r="I540" s="6"/>
    </row>
    <row r="541" spans="2:9" ht="15.75">
      <c r="B541" s="7"/>
      <c r="C541" s="7"/>
      <c r="D541" s="7" t="s">
        <v>9</v>
      </c>
      <c r="E541" s="7"/>
      <c r="F541" s="7"/>
      <c r="G541" s="7"/>
      <c r="H541" s="7"/>
      <c r="I541" s="8"/>
    </row>
    <row r="542" spans="1:9" ht="18.75">
      <c r="A542" s="9" t="s">
        <v>10</v>
      </c>
      <c r="B542" s="10"/>
      <c r="C542" s="10"/>
      <c r="D542" s="11" t="s">
        <v>245</v>
      </c>
      <c r="E542" s="12"/>
      <c r="F542" s="12"/>
      <c r="G542" s="12"/>
      <c r="H542" s="12"/>
      <c r="I542" s="3"/>
    </row>
    <row r="543" spans="1:9" ht="15.75">
      <c r="A543" s="13" t="s">
        <v>12</v>
      </c>
      <c r="B543" s="10"/>
      <c r="C543" s="10"/>
      <c r="D543" s="4" t="s">
        <v>246</v>
      </c>
      <c r="E543" s="14"/>
      <c r="F543" s="13"/>
      <c r="G543" s="15"/>
      <c r="H543" s="16"/>
      <c r="I543" s="17"/>
    </row>
    <row r="545" spans="1:9" ht="18.75">
      <c r="A545" s="4"/>
      <c r="B545" s="11"/>
      <c r="C545" s="12"/>
      <c r="D545" s="12"/>
      <c r="E545" s="12"/>
      <c r="F545" s="12"/>
      <c r="G545" s="12"/>
      <c r="H545" s="12"/>
      <c r="I545" s="17" t="s">
        <v>14</v>
      </c>
    </row>
    <row r="546" spans="1:9" ht="18.75">
      <c r="A546" s="18" t="s">
        <v>15</v>
      </c>
      <c r="B546" s="19"/>
      <c r="C546" s="20"/>
      <c r="D546" s="20"/>
      <c r="E546" s="20"/>
      <c r="F546" s="20"/>
      <c r="G546" s="20"/>
      <c r="H546" s="20"/>
      <c r="I546" s="21">
        <f>I554+I555+I556+I564</f>
        <v>55.6728</v>
      </c>
    </row>
    <row r="547" spans="1:9" ht="15.75">
      <c r="A547" s="22" t="s">
        <v>16</v>
      </c>
      <c r="B547" s="23"/>
      <c r="C547" s="23"/>
      <c r="D547" s="23"/>
      <c r="E547" s="23"/>
      <c r="F547" s="23"/>
      <c r="G547" s="23"/>
      <c r="H547" s="23"/>
      <c r="I547" s="24"/>
    </row>
    <row r="548" spans="1:9" ht="33.75">
      <c r="A548" s="25" t="s">
        <v>17</v>
      </c>
      <c r="B548" s="26" t="s">
        <v>18</v>
      </c>
      <c r="C548" s="27" t="s">
        <v>19</v>
      </c>
      <c r="D548" s="28" t="s">
        <v>20</v>
      </c>
      <c r="E548" s="28" t="s">
        <v>21</v>
      </c>
      <c r="F548" s="28" t="s">
        <v>22</v>
      </c>
      <c r="G548" s="29" t="s">
        <v>23</v>
      </c>
      <c r="H548" s="30"/>
      <c r="I548" s="31"/>
    </row>
    <row r="549" spans="1:9" ht="12.75">
      <c r="A549" s="32" t="s">
        <v>24</v>
      </c>
      <c r="B549" s="33">
        <v>1</v>
      </c>
      <c r="C549" s="33">
        <v>15612</v>
      </c>
      <c r="D549" s="117">
        <f>148.9*0.75</f>
        <v>111.67500000000001</v>
      </c>
      <c r="E549" s="118">
        <f>D549*60</f>
        <v>6700.500000000001</v>
      </c>
      <c r="F549" s="29">
        <v>1</v>
      </c>
      <c r="G549" s="33">
        <f>B549*C549/E549*F549</f>
        <v>2.3299753749720167</v>
      </c>
      <c r="H549" s="30"/>
      <c r="I549" s="31"/>
    </row>
    <row r="550" spans="1:9" ht="12.75">
      <c r="A550" s="35" t="s">
        <v>209</v>
      </c>
      <c r="B550" s="36">
        <v>1</v>
      </c>
      <c r="C550" s="36">
        <v>12627</v>
      </c>
      <c r="D550" s="117">
        <f>148.9*0.8</f>
        <v>119.12</v>
      </c>
      <c r="E550" s="119">
        <f>D550*60</f>
        <v>7147.200000000001</v>
      </c>
      <c r="F550" s="38">
        <v>5</v>
      </c>
      <c r="G550" s="36">
        <f>B550*C550/E550*F550</f>
        <v>8.833529214237743</v>
      </c>
      <c r="H550" s="30"/>
      <c r="I550" s="31"/>
    </row>
    <row r="551" spans="1:8" ht="12.75">
      <c r="A551" s="39" t="s">
        <v>26</v>
      </c>
      <c r="B551" s="40"/>
      <c r="C551" s="41"/>
      <c r="D551" s="41"/>
      <c r="E551" s="41"/>
      <c r="F551" s="41"/>
      <c r="G551" s="42">
        <f>ROUND((G549+G550),2)</f>
        <v>11.16</v>
      </c>
      <c r="H551" s="30"/>
    </row>
    <row r="552" spans="1:9" ht="12.75">
      <c r="A552" s="369" t="s">
        <v>27</v>
      </c>
      <c r="B552" s="370"/>
      <c r="C552" s="370"/>
      <c r="D552" s="370"/>
      <c r="E552" s="370"/>
      <c r="F552" s="370"/>
      <c r="G552" s="101"/>
      <c r="H552" s="30"/>
      <c r="I552" s="44">
        <f>G551*G552</f>
        <v>0</v>
      </c>
    </row>
    <row r="553" spans="1:9" ht="12.75">
      <c r="A553" s="371" t="s">
        <v>28</v>
      </c>
      <c r="B553" s="372"/>
      <c r="C553" s="372"/>
      <c r="D553" s="372"/>
      <c r="E553" s="372"/>
      <c r="F553" s="45" t="s">
        <v>29</v>
      </c>
      <c r="G553" s="46">
        <v>1.33</v>
      </c>
      <c r="H553" s="40"/>
      <c r="I553" s="47">
        <f>G551*G553</f>
        <v>14.8428</v>
      </c>
    </row>
    <row r="554" spans="1:9" ht="15">
      <c r="A554" s="48" t="s">
        <v>30</v>
      </c>
      <c r="B554" s="40"/>
      <c r="C554" s="40"/>
      <c r="D554" s="40"/>
      <c r="E554" s="40"/>
      <c r="F554" s="40"/>
      <c r="G554" s="49"/>
      <c r="H554" s="40"/>
      <c r="I554" s="21">
        <f>I552+I553</f>
        <v>14.8428</v>
      </c>
    </row>
    <row r="555" spans="1:9" ht="15">
      <c r="A555" s="48" t="s">
        <v>31</v>
      </c>
      <c r="B555" s="50"/>
      <c r="C555" s="40"/>
      <c r="D555" s="40"/>
      <c r="E555" s="40"/>
      <c r="F555" s="40"/>
      <c r="G555" s="51">
        <v>30.2</v>
      </c>
      <c r="H555" s="40" t="s">
        <v>32</v>
      </c>
      <c r="I555" s="21">
        <f>ROUND((I554*G555/100),2)</f>
        <v>4.48</v>
      </c>
    </row>
    <row r="556" spans="1:9" ht="15">
      <c r="A556" s="48" t="s">
        <v>33</v>
      </c>
      <c r="B556" s="50"/>
      <c r="C556" s="40"/>
      <c r="D556" s="40"/>
      <c r="E556" s="40"/>
      <c r="F556" s="41" t="s">
        <v>34</v>
      </c>
      <c r="G556" s="40"/>
      <c r="H556" s="40"/>
      <c r="I556" s="21">
        <f>ROUND(F563,2)</f>
        <v>30.23</v>
      </c>
    </row>
    <row r="557" spans="1:9" ht="22.5">
      <c r="A557" s="52" t="s">
        <v>35</v>
      </c>
      <c r="B557" s="53" t="s">
        <v>36</v>
      </c>
      <c r="C557" s="54" t="s">
        <v>37</v>
      </c>
      <c r="D557" s="55" t="s">
        <v>38</v>
      </c>
      <c r="E557" s="55" t="s">
        <v>39</v>
      </c>
      <c r="F557" s="55" t="s">
        <v>40</v>
      </c>
      <c r="G557" s="30"/>
      <c r="H557" s="30"/>
      <c r="I557" s="31"/>
    </row>
    <row r="558" spans="1:9" ht="12.75">
      <c r="A558" s="32" t="s">
        <v>223</v>
      </c>
      <c r="B558" s="33" t="s">
        <v>135</v>
      </c>
      <c r="C558" s="33">
        <v>1</v>
      </c>
      <c r="D558" s="34"/>
      <c r="E558" s="56">
        <v>7.21</v>
      </c>
      <c r="F558" s="56">
        <f>E558*C558</f>
        <v>7.21</v>
      </c>
      <c r="G558" s="57"/>
      <c r="H558" s="30"/>
      <c r="I558" s="31"/>
    </row>
    <row r="559" spans="1:9" ht="12.75">
      <c r="A559" s="35" t="s">
        <v>225</v>
      </c>
      <c r="B559" s="36" t="s">
        <v>137</v>
      </c>
      <c r="C559" s="36">
        <v>1</v>
      </c>
      <c r="D559" s="37"/>
      <c r="E559" s="125">
        <v>0.11</v>
      </c>
      <c r="F559" s="56">
        <f>E559*C559</f>
        <v>0.11</v>
      </c>
      <c r="G559" s="57"/>
      <c r="H559" s="30"/>
      <c r="I559" s="31"/>
    </row>
    <row r="560" spans="1:9" ht="12.75">
      <c r="A560" s="35" t="s">
        <v>226</v>
      </c>
      <c r="B560" s="36" t="s">
        <v>137</v>
      </c>
      <c r="C560" s="36">
        <v>1</v>
      </c>
      <c r="D560" s="37"/>
      <c r="E560" s="125">
        <v>0.66</v>
      </c>
      <c r="F560" s="56">
        <f>E560*C560</f>
        <v>0.66</v>
      </c>
      <c r="G560" s="57"/>
      <c r="H560" s="30"/>
      <c r="I560" s="31"/>
    </row>
    <row r="561" spans="1:9" ht="12.75">
      <c r="A561" s="35" t="s">
        <v>169</v>
      </c>
      <c r="B561" s="36" t="s">
        <v>135</v>
      </c>
      <c r="C561" s="36">
        <v>2</v>
      </c>
      <c r="D561" s="37"/>
      <c r="E561" s="125">
        <v>10.85</v>
      </c>
      <c r="F561" s="125">
        <f>E561*C561</f>
        <v>21.7</v>
      </c>
      <c r="G561" s="57"/>
      <c r="H561" s="30"/>
      <c r="I561" s="31"/>
    </row>
    <row r="562" spans="1:9" ht="12.75">
      <c r="A562" s="35" t="s">
        <v>172</v>
      </c>
      <c r="B562" s="36" t="s">
        <v>135</v>
      </c>
      <c r="C562" s="36">
        <v>5</v>
      </c>
      <c r="D562" s="37"/>
      <c r="E562" s="125">
        <v>0.11</v>
      </c>
      <c r="F562" s="125">
        <f>E562*C562</f>
        <v>0.55</v>
      </c>
      <c r="G562" s="57"/>
      <c r="H562" s="30"/>
      <c r="I562" s="31"/>
    </row>
    <row r="563" spans="1:9" ht="12.75">
      <c r="A563" s="58" t="s">
        <v>46</v>
      </c>
      <c r="B563" s="36"/>
      <c r="C563" s="36"/>
      <c r="D563" s="37"/>
      <c r="E563" s="38"/>
      <c r="F563" s="59">
        <f>SUM(F558:F562)</f>
        <v>30.23</v>
      </c>
      <c r="G563" s="57"/>
      <c r="H563" s="30"/>
      <c r="I563" s="31"/>
    </row>
    <row r="564" spans="1:9" ht="15">
      <c r="A564" s="48" t="s">
        <v>47</v>
      </c>
      <c r="B564" s="40"/>
      <c r="C564" s="40"/>
      <c r="D564" s="40"/>
      <c r="E564" s="40"/>
      <c r="F564" s="40"/>
      <c r="G564" s="40"/>
      <c r="H564" s="40"/>
      <c r="I564" s="21">
        <f>ROUND(F571,2)</f>
        <v>6.12</v>
      </c>
    </row>
    <row r="565" spans="1:9" ht="33.75">
      <c r="A565" s="60" t="s">
        <v>35</v>
      </c>
      <c r="B565" s="61" t="s">
        <v>48</v>
      </c>
      <c r="C565" s="62" t="s">
        <v>49</v>
      </c>
      <c r="D565" s="61" t="s">
        <v>215</v>
      </c>
      <c r="E565" s="63"/>
      <c r="F565" s="63"/>
      <c r="G565" s="63"/>
      <c r="H565" s="30"/>
      <c r="I565" s="31"/>
    </row>
    <row r="566" spans="1:9" ht="12.75">
      <c r="A566" s="64" t="s">
        <v>230</v>
      </c>
      <c r="B566" s="65">
        <v>239632</v>
      </c>
      <c r="C566" s="26">
        <v>41.08</v>
      </c>
      <c r="D566" s="66">
        <f>B566*C566/100</f>
        <v>98440.82560000001</v>
      </c>
      <c r="E566" s="63"/>
      <c r="F566" s="63"/>
      <c r="G566" s="63"/>
      <c r="H566" s="30"/>
      <c r="I566" s="31"/>
    </row>
    <row r="567" spans="1:9" ht="12.75">
      <c r="A567" s="64" t="s">
        <v>212</v>
      </c>
      <c r="B567" s="65">
        <v>23888.7</v>
      </c>
      <c r="C567" s="26">
        <v>0</v>
      </c>
      <c r="D567" s="66">
        <f>B567*C567/100</f>
        <v>0</v>
      </c>
      <c r="E567" s="63"/>
      <c r="F567" s="63"/>
      <c r="G567" s="63"/>
      <c r="H567" s="30"/>
      <c r="I567" s="31"/>
    </row>
    <row r="568" spans="1:9" ht="12.75">
      <c r="A568" s="64" t="s">
        <v>213</v>
      </c>
      <c r="B568" s="65">
        <v>6117.07</v>
      </c>
      <c r="C568" s="26">
        <v>0</v>
      </c>
      <c r="D568" s="66">
        <f>B568*C568/100</f>
        <v>0</v>
      </c>
      <c r="E568" s="63"/>
      <c r="F568" s="63"/>
      <c r="G568" s="63"/>
      <c r="H568" s="30"/>
      <c r="I568" s="31"/>
    </row>
    <row r="569" spans="1:9" ht="12.75">
      <c r="A569" s="69" t="s">
        <v>53</v>
      </c>
      <c r="B569" s="69"/>
      <c r="C569" s="69"/>
      <c r="D569" s="66">
        <f>SUM(D566:D568)</f>
        <v>98440.82560000001</v>
      </c>
      <c r="E569" s="63"/>
      <c r="F569" s="63"/>
      <c r="G569" s="63"/>
      <c r="H569" s="30"/>
      <c r="I569" s="31"/>
    </row>
    <row r="570" spans="1:9" ht="45">
      <c r="A570" s="70" t="s">
        <v>54</v>
      </c>
      <c r="B570" s="71"/>
      <c r="C570" s="28" t="s">
        <v>55</v>
      </c>
      <c r="D570" s="71"/>
      <c r="E570" s="72" t="s">
        <v>56</v>
      </c>
      <c r="F570" s="373" t="s">
        <v>57</v>
      </c>
      <c r="G570" s="374"/>
      <c r="H570" s="30"/>
      <c r="I570" s="31"/>
    </row>
    <row r="571" spans="1:9" ht="12.75">
      <c r="A571" s="66">
        <f>D569</f>
        <v>98440.82560000001</v>
      </c>
      <c r="B571" s="73"/>
      <c r="C571" s="120">
        <f>D549*60*12</f>
        <v>80406.00000000001</v>
      </c>
      <c r="D571" s="73"/>
      <c r="E571" s="73">
        <f>F550</f>
        <v>5</v>
      </c>
      <c r="F571" s="375">
        <f>(A571/C571*E571)</f>
        <v>6.121485063303734</v>
      </c>
      <c r="G571" s="376"/>
      <c r="H571" s="30"/>
      <c r="I571" s="31"/>
    </row>
    <row r="572" spans="1:9" ht="15">
      <c r="A572" s="74" t="s">
        <v>58</v>
      </c>
      <c r="B572" s="75"/>
      <c r="C572" s="30"/>
      <c r="D572" s="76"/>
      <c r="E572" s="77"/>
      <c r="F572" s="30"/>
      <c r="G572" s="30"/>
      <c r="H572" s="30"/>
      <c r="I572" s="78">
        <f>I573+I575+I576</f>
        <v>199.14</v>
      </c>
    </row>
    <row r="573" spans="1:9" ht="15">
      <c r="A573" s="48" t="s">
        <v>59</v>
      </c>
      <c r="B573" s="50"/>
      <c r="C573" s="40"/>
      <c r="D573" s="41"/>
      <c r="E573" s="79"/>
      <c r="F573" s="40"/>
      <c r="G573" s="40"/>
      <c r="H573" s="40"/>
      <c r="I573" s="21">
        <v>26.22</v>
      </c>
    </row>
    <row r="574" spans="1:9" ht="15">
      <c r="A574" s="377" t="s">
        <v>60</v>
      </c>
      <c r="B574" s="378"/>
      <c r="C574" s="378"/>
      <c r="D574" s="378"/>
      <c r="E574" s="378"/>
      <c r="F574" s="81" t="s">
        <v>61</v>
      </c>
      <c r="G574" s="82">
        <v>1.05</v>
      </c>
      <c r="H574" s="30"/>
      <c r="I574" s="83"/>
    </row>
    <row r="575" spans="1:9" ht="15">
      <c r="A575" s="48" t="s">
        <v>62</v>
      </c>
      <c r="B575" s="50"/>
      <c r="C575" s="40"/>
      <c r="D575" s="40"/>
      <c r="E575" s="40"/>
      <c r="F575" s="40"/>
      <c r="G575" s="51">
        <v>30.2</v>
      </c>
      <c r="H575" s="40" t="s">
        <v>32</v>
      </c>
      <c r="I575" s="21">
        <f>ROUND(I573*G575%,2)</f>
        <v>7.92</v>
      </c>
    </row>
    <row r="576" spans="1:9" ht="15">
      <c r="A576" s="84" t="s">
        <v>63</v>
      </c>
      <c r="B576" s="85"/>
      <c r="C576" s="85"/>
      <c r="D576" s="86"/>
      <c r="E576" s="87"/>
      <c r="F576" s="85"/>
      <c r="G576" s="85"/>
      <c r="H576" s="85"/>
      <c r="I576" s="88">
        <v>165</v>
      </c>
    </row>
    <row r="577" spans="1:9" ht="15">
      <c r="A577" s="379" t="s">
        <v>64</v>
      </c>
      <c r="B577" s="380"/>
      <c r="C577" s="380"/>
      <c r="D577" s="380"/>
      <c r="E577" s="89"/>
      <c r="F577" s="90" t="s">
        <v>65</v>
      </c>
      <c r="G577" s="91">
        <v>1.92</v>
      </c>
      <c r="H577" s="92"/>
      <c r="I577" s="93"/>
    </row>
    <row r="578" spans="1:9" ht="15">
      <c r="A578" s="18" t="s">
        <v>66</v>
      </c>
      <c r="B578" s="94"/>
      <c r="C578" s="40"/>
      <c r="D578" s="40"/>
      <c r="E578" s="40"/>
      <c r="F578" s="40"/>
      <c r="G578" s="40"/>
      <c r="H578" s="40"/>
      <c r="I578" s="21">
        <f>I572+I546</f>
        <v>254.81279999999998</v>
      </c>
    </row>
    <row r="579" spans="1:9" ht="15">
      <c r="A579" s="18" t="s">
        <v>72</v>
      </c>
      <c r="B579" s="94"/>
      <c r="C579" s="40"/>
      <c r="D579" s="40"/>
      <c r="E579" s="40"/>
      <c r="F579" s="40"/>
      <c r="G579" s="95">
        <f>I580/I578-1</f>
        <v>0.0007346569717063822</v>
      </c>
      <c r="H579" s="40"/>
      <c r="I579" s="21">
        <f>I580-I578</f>
        <v>0.18720000000001846</v>
      </c>
    </row>
    <row r="580" spans="1:9" ht="15.75">
      <c r="A580" s="96" t="s">
        <v>67</v>
      </c>
      <c r="B580" s="97"/>
      <c r="C580" s="98"/>
      <c r="D580" s="98"/>
      <c r="E580" s="98"/>
      <c r="F580" s="98"/>
      <c r="G580" s="98"/>
      <c r="H580" s="98"/>
      <c r="I580" s="99">
        <v>255</v>
      </c>
    </row>
    <row r="582" spans="1:7" ht="15.75">
      <c r="A582" s="9" t="s">
        <v>68</v>
      </c>
      <c r="G582" s="92" t="s">
        <v>462</v>
      </c>
    </row>
    <row r="583" ht="12.75">
      <c r="A583" s="1" t="s">
        <v>461</v>
      </c>
    </row>
    <row r="604" spans="1:9" ht="15.75">
      <c r="A604" s="100"/>
      <c r="F604" s="2" t="s">
        <v>3</v>
      </c>
      <c r="I604" s="3"/>
    </row>
    <row r="605" spans="6:9" ht="15.75">
      <c r="F605" s="4" t="s">
        <v>73</v>
      </c>
      <c r="I605" s="3" t="s">
        <v>716</v>
      </c>
    </row>
    <row r="606" spans="6:9" ht="15.75">
      <c r="F606" s="4" t="s">
        <v>769</v>
      </c>
      <c r="I606" s="3" t="s">
        <v>717</v>
      </c>
    </row>
    <row r="607" spans="1:9" ht="14.25">
      <c r="A607" s="5" t="s">
        <v>465</v>
      </c>
      <c r="B607" s="5"/>
      <c r="C607" s="5"/>
      <c r="D607" s="5"/>
      <c r="E607" s="5"/>
      <c r="F607" s="5"/>
      <c r="G607" s="5"/>
      <c r="H607" s="5"/>
      <c r="I607" s="6"/>
    </row>
    <row r="608" spans="2:9" ht="15.75">
      <c r="B608" s="7"/>
      <c r="C608" s="7"/>
      <c r="D608" s="7" t="s">
        <v>9</v>
      </c>
      <c r="E608" s="7"/>
      <c r="F608" s="7"/>
      <c r="G608" s="7"/>
      <c r="H608" s="7"/>
      <c r="I608" s="8"/>
    </row>
    <row r="609" spans="1:9" ht="18.75">
      <c r="A609" s="9" t="s">
        <v>10</v>
      </c>
      <c r="B609" s="10"/>
      <c r="C609" s="10"/>
      <c r="D609" s="11" t="s">
        <v>247</v>
      </c>
      <c r="E609" s="12"/>
      <c r="F609" s="12"/>
      <c r="G609" s="12"/>
      <c r="H609" s="12"/>
      <c r="I609" s="3"/>
    </row>
    <row r="610" spans="1:9" ht="15.75">
      <c r="A610" s="13" t="s">
        <v>12</v>
      </c>
      <c r="B610" s="10"/>
      <c r="C610" s="10"/>
      <c r="D610" s="4" t="s">
        <v>248</v>
      </c>
      <c r="E610" s="14"/>
      <c r="F610" s="13"/>
      <c r="G610" s="15"/>
      <c r="H610" s="16"/>
      <c r="I610" s="17"/>
    </row>
    <row r="612" spans="1:9" ht="18.75">
      <c r="A612" s="4"/>
      <c r="B612" s="11"/>
      <c r="C612" s="12"/>
      <c r="D612" s="12"/>
      <c r="E612" s="12"/>
      <c r="F612" s="12"/>
      <c r="G612" s="12"/>
      <c r="H612" s="12"/>
      <c r="I612" s="17" t="s">
        <v>14</v>
      </c>
    </row>
    <row r="613" spans="1:9" ht="18.75">
      <c r="A613" s="18" t="s">
        <v>15</v>
      </c>
      <c r="B613" s="19"/>
      <c r="C613" s="20"/>
      <c r="D613" s="20"/>
      <c r="E613" s="20"/>
      <c r="F613" s="20"/>
      <c r="G613" s="20"/>
      <c r="H613" s="20"/>
      <c r="I613" s="21">
        <f>I621+I622+I623+I632</f>
        <v>61.7339</v>
      </c>
    </row>
    <row r="614" spans="1:9" ht="15.75">
      <c r="A614" s="22" t="s">
        <v>16</v>
      </c>
      <c r="B614" s="23"/>
      <c r="C614" s="23"/>
      <c r="D614" s="23"/>
      <c r="E614" s="23"/>
      <c r="F614" s="23"/>
      <c r="G614" s="23"/>
      <c r="H614" s="23"/>
      <c r="I614" s="24"/>
    </row>
    <row r="615" spans="1:9" ht="33.75">
      <c r="A615" s="25" t="s">
        <v>17</v>
      </c>
      <c r="B615" s="26" t="s">
        <v>18</v>
      </c>
      <c r="C615" s="27" t="s">
        <v>19</v>
      </c>
      <c r="D615" s="28" t="s">
        <v>20</v>
      </c>
      <c r="E615" s="28" t="s">
        <v>21</v>
      </c>
      <c r="F615" s="28" t="s">
        <v>22</v>
      </c>
      <c r="G615" s="29" t="s">
        <v>23</v>
      </c>
      <c r="H615" s="30"/>
      <c r="I615" s="31"/>
    </row>
    <row r="616" spans="1:9" ht="12.75">
      <c r="A616" s="32" t="s">
        <v>24</v>
      </c>
      <c r="B616" s="33">
        <v>1</v>
      </c>
      <c r="C616" s="33">
        <v>15612</v>
      </c>
      <c r="D616" s="117">
        <f>148.9*0.75</f>
        <v>111.67500000000001</v>
      </c>
      <c r="E616" s="118">
        <f>D616*60</f>
        <v>6700.500000000001</v>
      </c>
      <c r="F616" s="29">
        <v>0</v>
      </c>
      <c r="G616" s="33">
        <f>B616*C616/E616*F616</f>
        <v>0</v>
      </c>
      <c r="H616" s="30"/>
      <c r="I616" s="31"/>
    </row>
    <row r="617" spans="1:9" ht="12.75">
      <c r="A617" s="35" t="s">
        <v>209</v>
      </c>
      <c r="B617" s="36">
        <v>1</v>
      </c>
      <c r="C617" s="36">
        <v>12627</v>
      </c>
      <c r="D617" s="117">
        <f>148.9*0.8</f>
        <v>119.12</v>
      </c>
      <c r="E617" s="119">
        <f>D617*60</f>
        <v>7147.200000000001</v>
      </c>
      <c r="F617" s="38">
        <v>5</v>
      </c>
      <c r="G617" s="36">
        <f>B617*C617/E617*F617</f>
        <v>8.833529214237743</v>
      </c>
      <c r="H617" s="30"/>
      <c r="I617" s="31"/>
    </row>
    <row r="618" spans="1:8" ht="12.75">
      <c r="A618" s="39" t="s">
        <v>26</v>
      </c>
      <c r="B618" s="40"/>
      <c r="C618" s="41"/>
      <c r="D618" s="41"/>
      <c r="E618" s="41"/>
      <c r="F618" s="41"/>
      <c r="G618" s="42">
        <f>ROUND((G616+G617),2)</f>
        <v>8.83</v>
      </c>
      <c r="H618" s="30"/>
    </row>
    <row r="619" spans="1:9" ht="12.75">
      <c r="A619" s="369" t="s">
        <v>27</v>
      </c>
      <c r="B619" s="370"/>
      <c r="C619" s="370"/>
      <c r="D619" s="370"/>
      <c r="E619" s="370"/>
      <c r="F619" s="370"/>
      <c r="G619" s="101"/>
      <c r="H619" s="30"/>
      <c r="I619" s="44">
        <f>G618*G619</f>
        <v>0</v>
      </c>
    </row>
    <row r="620" spans="1:9" ht="12.75">
      <c r="A620" s="371" t="s">
        <v>28</v>
      </c>
      <c r="B620" s="372"/>
      <c r="C620" s="372"/>
      <c r="D620" s="372"/>
      <c r="E620" s="372"/>
      <c r="F620" s="45" t="s">
        <v>29</v>
      </c>
      <c r="G620" s="46">
        <v>1.33</v>
      </c>
      <c r="H620" s="40"/>
      <c r="I620" s="47">
        <f>G618*G620</f>
        <v>11.7439</v>
      </c>
    </row>
    <row r="621" spans="1:9" ht="15">
      <c r="A621" s="48" t="s">
        <v>30</v>
      </c>
      <c r="B621" s="40"/>
      <c r="C621" s="40"/>
      <c r="D621" s="40"/>
      <c r="E621" s="40"/>
      <c r="F621" s="40"/>
      <c r="G621" s="49"/>
      <c r="H621" s="40"/>
      <c r="I621" s="21">
        <f>I619+I620</f>
        <v>11.7439</v>
      </c>
    </row>
    <row r="622" spans="1:9" ht="15">
      <c r="A622" s="48" t="s">
        <v>31</v>
      </c>
      <c r="B622" s="50"/>
      <c r="C622" s="40"/>
      <c r="D622" s="40"/>
      <c r="E622" s="40"/>
      <c r="F622" s="40"/>
      <c r="G622" s="51">
        <v>30.2</v>
      </c>
      <c r="H622" s="40" t="s">
        <v>32</v>
      </c>
      <c r="I622" s="21">
        <f>ROUND((I621*G622/100),2)</f>
        <v>3.55</v>
      </c>
    </row>
    <row r="623" spans="1:9" ht="15">
      <c r="A623" s="48" t="s">
        <v>33</v>
      </c>
      <c r="B623" s="50"/>
      <c r="C623" s="40"/>
      <c r="D623" s="40"/>
      <c r="E623" s="40"/>
      <c r="F623" s="41" t="s">
        <v>34</v>
      </c>
      <c r="G623" s="40"/>
      <c r="H623" s="40"/>
      <c r="I623" s="21">
        <f>ROUND(F631,2)</f>
        <v>40.32</v>
      </c>
    </row>
    <row r="624" spans="1:9" ht="22.5">
      <c r="A624" s="52" t="s">
        <v>35</v>
      </c>
      <c r="B624" s="53" t="s">
        <v>36</v>
      </c>
      <c r="C624" s="54" t="s">
        <v>37</v>
      </c>
      <c r="D624" s="55" t="s">
        <v>38</v>
      </c>
      <c r="E624" s="55" t="s">
        <v>39</v>
      </c>
      <c r="F624" s="55" t="s">
        <v>40</v>
      </c>
      <c r="G624" s="30"/>
      <c r="H624" s="30"/>
      <c r="I624" s="31"/>
    </row>
    <row r="625" spans="1:9" ht="12.75">
      <c r="A625" s="32" t="s">
        <v>223</v>
      </c>
      <c r="B625" s="33" t="s">
        <v>135</v>
      </c>
      <c r="C625" s="33">
        <v>1</v>
      </c>
      <c r="D625" s="34"/>
      <c r="E625" s="56">
        <v>7.21</v>
      </c>
      <c r="F625" s="56">
        <f aca="true" t="shared" si="6" ref="F625:F630">E625*C625</f>
        <v>7.21</v>
      </c>
      <c r="G625" s="57"/>
      <c r="H625" s="30"/>
      <c r="I625" s="31"/>
    </row>
    <row r="626" spans="1:9" ht="12.75">
      <c r="A626" s="35" t="s">
        <v>225</v>
      </c>
      <c r="B626" s="36" t="s">
        <v>137</v>
      </c>
      <c r="C626" s="36">
        <v>1</v>
      </c>
      <c r="D626" s="37"/>
      <c r="E626" s="125">
        <v>0.11</v>
      </c>
      <c r="F626" s="56">
        <f t="shared" si="6"/>
        <v>0.11</v>
      </c>
      <c r="G626" s="57"/>
      <c r="H626" s="30"/>
      <c r="I626" s="31"/>
    </row>
    <row r="627" spans="1:9" ht="12.75">
      <c r="A627" s="35" t="s">
        <v>226</v>
      </c>
      <c r="B627" s="36" t="s">
        <v>137</v>
      </c>
      <c r="C627" s="36">
        <v>1</v>
      </c>
      <c r="D627" s="37"/>
      <c r="E627" s="125">
        <v>0.66</v>
      </c>
      <c r="F627" s="56">
        <f t="shared" si="6"/>
        <v>0.66</v>
      </c>
      <c r="G627" s="57"/>
      <c r="H627" s="30"/>
      <c r="I627" s="31"/>
    </row>
    <row r="628" spans="1:9" ht="12.75">
      <c r="A628" s="35" t="s">
        <v>169</v>
      </c>
      <c r="B628" s="36" t="s">
        <v>135</v>
      </c>
      <c r="C628" s="36">
        <v>2</v>
      </c>
      <c r="D628" s="37"/>
      <c r="E628" s="125">
        <v>10.85</v>
      </c>
      <c r="F628" s="125">
        <f t="shared" si="6"/>
        <v>21.7</v>
      </c>
      <c r="G628" s="57"/>
      <c r="H628" s="30"/>
      <c r="I628" s="31"/>
    </row>
    <row r="629" spans="1:9" ht="12.75">
      <c r="A629" s="35" t="s">
        <v>172</v>
      </c>
      <c r="B629" s="36" t="s">
        <v>135</v>
      </c>
      <c r="C629" s="36">
        <v>5</v>
      </c>
      <c r="D629" s="37"/>
      <c r="E629" s="125">
        <v>0.11</v>
      </c>
      <c r="F629" s="125">
        <f t="shared" si="6"/>
        <v>0.55</v>
      </c>
      <c r="G629" s="57"/>
      <c r="H629" s="30"/>
      <c r="I629" s="31"/>
    </row>
    <row r="630" spans="1:9" ht="12.75">
      <c r="A630" s="35" t="s">
        <v>224</v>
      </c>
      <c r="B630" s="36" t="s">
        <v>135</v>
      </c>
      <c r="C630" s="36">
        <v>1</v>
      </c>
      <c r="D630" s="37"/>
      <c r="E630" s="125">
        <v>10.09</v>
      </c>
      <c r="F630" s="125">
        <f t="shared" si="6"/>
        <v>10.09</v>
      </c>
      <c r="G630" s="57"/>
      <c r="H630" s="30"/>
      <c r="I630" s="31"/>
    </row>
    <row r="631" spans="1:9" ht="12.75">
      <c r="A631" s="58" t="s">
        <v>46</v>
      </c>
      <c r="B631" s="36"/>
      <c r="C631" s="36"/>
      <c r="D631" s="37"/>
      <c r="E631" s="38"/>
      <c r="F631" s="59">
        <f>SUM(F625:F630)</f>
        <v>40.32</v>
      </c>
      <c r="G631" s="57"/>
      <c r="H631" s="30"/>
      <c r="I631" s="31"/>
    </row>
    <row r="632" spans="1:9" ht="15">
      <c r="A632" s="48" t="s">
        <v>47</v>
      </c>
      <c r="B632" s="40"/>
      <c r="C632" s="40"/>
      <c r="D632" s="40"/>
      <c r="E632" s="40"/>
      <c r="F632" s="40"/>
      <c r="G632" s="40"/>
      <c r="H632" s="40"/>
      <c r="I632" s="21">
        <f>ROUND(F637,2)</f>
        <v>6.12</v>
      </c>
    </row>
    <row r="633" spans="1:9" ht="33.75">
      <c r="A633" s="60" t="s">
        <v>35</v>
      </c>
      <c r="B633" s="61" t="s">
        <v>48</v>
      </c>
      <c r="C633" s="62" t="s">
        <v>49</v>
      </c>
      <c r="D633" s="61" t="s">
        <v>215</v>
      </c>
      <c r="E633" s="63"/>
      <c r="F633" s="63"/>
      <c r="G633" s="63"/>
      <c r="H633" s="30"/>
      <c r="I633" s="31"/>
    </row>
    <row r="634" spans="1:9" ht="12.75">
      <c r="A634" s="64" t="s">
        <v>230</v>
      </c>
      <c r="B634" s="65">
        <v>239632</v>
      </c>
      <c r="C634" s="26">
        <v>41.08</v>
      </c>
      <c r="D634" s="66">
        <f>B634*C634/100</f>
        <v>98440.82560000001</v>
      </c>
      <c r="E634" s="63"/>
      <c r="F634" s="63"/>
      <c r="G634" s="63"/>
      <c r="H634" s="30"/>
      <c r="I634" s="31"/>
    </row>
    <row r="635" spans="1:9" ht="12.75">
      <c r="A635" s="69" t="s">
        <v>53</v>
      </c>
      <c r="B635" s="69"/>
      <c r="C635" s="69"/>
      <c r="D635" s="66">
        <f>SUM(D634:D634)</f>
        <v>98440.82560000001</v>
      </c>
      <c r="E635" s="63"/>
      <c r="F635" s="63"/>
      <c r="G635" s="63"/>
      <c r="H635" s="30"/>
      <c r="I635" s="31"/>
    </row>
    <row r="636" spans="1:9" ht="45">
      <c r="A636" s="70" t="s">
        <v>54</v>
      </c>
      <c r="B636" s="71"/>
      <c r="C636" s="28" t="s">
        <v>55</v>
      </c>
      <c r="D636" s="71"/>
      <c r="E636" s="72" t="s">
        <v>56</v>
      </c>
      <c r="F636" s="373" t="s">
        <v>57</v>
      </c>
      <c r="G636" s="374"/>
      <c r="H636" s="30"/>
      <c r="I636" s="31"/>
    </row>
    <row r="637" spans="1:9" ht="12.75">
      <c r="A637" s="66">
        <f>D635</f>
        <v>98440.82560000001</v>
      </c>
      <c r="B637" s="73"/>
      <c r="C637" s="120">
        <f>D616*60*12</f>
        <v>80406.00000000001</v>
      </c>
      <c r="D637" s="73"/>
      <c r="E637" s="73">
        <f>F617</f>
        <v>5</v>
      </c>
      <c r="F637" s="375">
        <f>(A637/C637*E637)</f>
        <v>6.121485063303734</v>
      </c>
      <c r="G637" s="376"/>
      <c r="H637" s="30"/>
      <c r="I637" s="31"/>
    </row>
    <row r="638" spans="1:9" ht="15">
      <c r="A638" s="74" t="s">
        <v>58</v>
      </c>
      <c r="B638" s="75"/>
      <c r="C638" s="30"/>
      <c r="D638" s="76"/>
      <c r="E638" s="77"/>
      <c r="F638" s="30"/>
      <c r="G638" s="30"/>
      <c r="H638" s="30"/>
      <c r="I638" s="78">
        <f>I639+I641+I642</f>
        <v>188.14</v>
      </c>
    </row>
    <row r="639" spans="1:9" ht="15">
      <c r="A639" s="48" t="s">
        <v>59</v>
      </c>
      <c r="B639" s="50"/>
      <c r="C639" s="40"/>
      <c r="D639" s="41"/>
      <c r="E639" s="79"/>
      <c r="F639" s="40"/>
      <c r="G639" s="40"/>
      <c r="H639" s="40"/>
      <c r="I639" s="21">
        <v>26.22</v>
      </c>
    </row>
    <row r="640" spans="1:9" ht="15">
      <c r="A640" s="377" t="s">
        <v>60</v>
      </c>
      <c r="B640" s="378"/>
      <c r="C640" s="378"/>
      <c r="D640" s="378"/>
      <c r="E640" s="378"/>
      <c r="F640" s="81" t="s">
        <v>61</v>
      </c>
      <c r="G640" s="82">
        <v>1.05</v>
      </c>
      <c r="H640" s="30"/>
      <c r="I640" s="83"/>
    </row>
    <row r="641" spans="1:9" ht="15">
      <c r="A641" s="48" t="s">
        <v>62</v>
      </c>
      <c r="B641" s="50"/>
      <c r="C641" s="40"/>
      <c r="D641" s="40"/>
      <c r="E641" s="40"/>
      <c r="F641" s="40"/>
      <c r="G641" s="51">
        <v>30.2</v>
      </c>
      <c r="H641" s="40" t="s">
        <v>32</v>
      </c>
      <c r="I641" s="21">
        <f>ROUND(I639*G641%,2)</f>
        <v>7.92</v>
      </c>
    </row>
    <row r="642" spans="1:9" ht="15">
      <c r="A642" s="84" t="s">
        <v>63</v>
      </c>
      <c r="B642" s="85"/>
      <c r="C642" s="85"/>
      <c r="D642" s="86"/>
      <c r="E642" s="87"/>
      <c r="F642" s="85"/>
      <c r="G642" s="85"/>
      <c r="H642" s="85"/>
      <c r="I642" s="88">
        <v>154</v>
      </c>
    </row>
    <row r="643" spans="1:9" ht="15">
      <c r="A643" s="379" t="s">
        <v>64</v>
      </c>
      <c r="B643" s="380"/>
      <c r="C643" s="380"/>
      <c r="D643" s="380"/>
      <c r="E643" s="89"/>
      <c r="F643" s="90" t="s">
        <v>65</v>
      </c>
      <c r="G643" s="91">
        <v>1.92</v>
      </c>
      <c r="H643" s="92"/>
      <c r="I643" s="93"/>
    </row>
    <row r="644" spans="1:9" ht="15">
      <c r="A644" s="18" t="s">
        <v>66</v>
      </c>
      <c r="B644" s="94"/>
      <c r="C644" s="40"/>
      <c r="D644" s="40"/>
      <c r="E644" s="40"/>
      <c r="F644" s="40"/>
      <c r="G644" s="40"/>
      <c r="H644" s="40"/>
      <c r="I644" s="21">
        <f>I638+I613</f>
        <v>249.8739</v>
      </c>
    </row>
    <row r="645" spans="1:9" ht="15">
      <c r="A645" s="18" t="s">
        <v>72</v>
      </c>
      <c r="B645" s="94"/>
      <c r="C645" s="40"/>
      <c r="D645" s="40"/>
      <c r="E645" s="40"/>
      <c r="F645" s="40"/>
      <c r="G645" s="95">
        <f>I646/I644-1</f>
        <v>0.0005046545477538356</v>
      </c>
      <c r="H645" s="40"/>
      <c r="I645" s="21">
        <f>I646-I644</f>
        <v>0.1261000000000081</v>
      </c>
    </row>
    <row r="646" spans="1:9" ht="15.75">
      <c r="A646" s="96" t="s">
        <v>67</v>
      </c>
      <c r="B646" s="97"/>
      <c r="C646" s="98"/>
      <c r="D646" s="98"/>
      <c r="E646" s="98"/>
      <c r="F646" s="98"/>
      <c r="G646" s="98"/>
      <c r="H646" s="98"/>
      <c r="I646" s="99">
        <v>250</v>
      </c>
    </row>
    <row r="648" spans="1:7" ht="15.75">
      <c r="A648" s="9" t="s">
        <v>68</v>
      </c>
      <c r="G648" s="92" t="s">
        <v>462</v>
      </c>
    </row>
    <row r="649" ht="12.75">
      <c r="A649" s="1" t="s">
        <v>461</v>
      </c>
    </row>
    <row r="671" spans="1:9" ht="15.75">
      <c r="A671" s="100"/>
      <c r="F671" s="2" t="s">
        <v>3</v>
      </c>
      <c r="I671" s="3"/>
    </row>
    <row r="672" spans="6:9" ht="15.75">
      <c r="F672" s="4" t="s">
        <v>73</v>
      </c>
      <c r="I672" s="3" t="s">
        <v>716</v>
      </c>
    </row>
    <row r="673" spans="6:9" ht="15.75">
      <c r="F673" s="4" t="s">
        <v>770</v>
      </c>
      <c r="I673" s="3" t="s">
        <v>717</v>
      </c>
    </row>
    <row r="674" spans="1:9" ht="14.25">
      <c r="A674" s="5" t="s">
        <v>465</v>
      </c>
      <c r="B674" s="5"/>
      <c r="C674" s="5"/>
      <c r="D674" s="5"/>
      <c r="E674" s="5"/>
      <c r="F674" s="5"/>
      <c r="G674" s="5"/>
      <c r="H674" s="5"/>
      <c r="I674" s="6"/>
    </row>
    <row r="675" spans="2:9" ht="15.75">
      <c r="B675" s="7"/>
      <c r="C675" s="7"/>
      <c r="D675" s="7" t="s">
        <v>9</v>
      </c>
      <c r="E675" s="7"/>
      <c r="F675" s="7"/>
      <c r="G675" s="7"/>
      <c r="H675" s="7"/>
      <c r="I675" s="8"/>
    </row>
    <row r="676" spans="1:9" ht="18.75">
      <c r="A676" s="9" t="s">
        <v>10</v>
      </c>
      <c r="B676" s="10"/>
      <c r="C676" s="10"/>
      <c r="D676" s="11" t="s">
        <v>249</v>
      </c>
      <c r="E676" s="12"/>
      <c r="F676" s="12"/>
      <c r="G676" s="12"/>
      <c r="H676" s="12"/>
      <c r="I676" s="3"/>
    </row>
    <row r="677" spans="1:9" ht="15.75">
      <c r="A677" s="13" t="s">
        <v>12</v>
      </c>
      <c r="B677" s="10"/>
      <c r="C677" s="10"/>
      <c r="D677" s="4" t="s">
        <v>250</v>
      </c>
      <c r="E677" s="14"/>
      <c r="F677" s="13"/>
      <c r="G677" s="15"/>
      <c r="H677" s="16"/>
      <c r="I677" s="17"/>
    </row>
    <row r="679" spans="1:9" ht="18.75">
      <c r="A679" s="4"/>
      <c r="B679" s="11"/>
      <c r="C679" s="12"/>
      <c r="D679" s="12"/>
      <c r="E679" s="12"/>
      <c r="F679" s="12"/>
      <c r="G679" s="12"/>
      <c r="H679" s="12"/>
      <c r="I679" s="17" t="s">
        <v>14</v>
      </c>
    </row>
    <row r="680" spans="1:9" ht="18.75">
      <c r="A680" s="18" t="s">
        <v>15</v>
      </c>
      <c r="B680" s="19"/>
      <c r="C680" s="20"/>
      <c r="D680" s="20"/>
      <c r="E680" s="20"/>
      <c r="F680" s="20"/>
      <c r="G680" s="20"/>
      <c r="H680" s="20"/>
      <c r="I680" s="21">
        <f>I688+I689+I690+I698</f>
        <v>98.49080000000001</v>
      </c>
    </row>
    <row r="681" spans="1:9" ht="15.75">
      <c r="A681" s="22" t="s">
        <v>16</v>
      </c>
      <c r="B681" s="23"/>
      <c r="C681" s="23"/>
      <c r="D681" s="23"/>
      <c r="E681" s="23"/>
      <c r="F681" s="23"/>
      <c r="G681" s="23"/>
      <c r="H681" s="23"/>
      <c r="I681" s="24"/>
    </row>
    <row r="682" spans="1:9" ht="33.75">
      <c r="A682" s="25" t="s">
        <v>17</v>
      </c>
      <c r="B682" s="26" t="s">
        <v>18</v>
      </c>
      <c r="C682" s="27" t="s">
        <v>19</v>
      </c>
      <c r="D682" s="28" t="s">
        <v>20</v>
      </c>
      <c r="E682" s="28" t="s">
        <v>21</v>
      </c>
      <c r="F682" s="28" t="s">
        <v>22</v>
      </c>
      <c r="G682" s="29" t="s">
        <v>23</v>
      </c>
      <c r="H682" s="30"/>
      <c r="I682" s="31"/>
    </row>
    <row r="683" spans="1:9" ht="12.75">
      <c r="A683" s="32" t="s">
        <v>24</v>
      </c>
      <c r="B683" s="33">
        <v>1</v>
      </c>
      <c r="C683" s="33">
        <v>15612</v>
      </c>
      <c r="D683" s="117">
        <f>148.9*0.75</f>
        <v>111.67500000000001</v>
      </c>
      <c r="E683" s="118">
        <f>D683*60</f>
        <v>6700.500000000001</v>
      </c>
      <c r="F683" s="29">
        <v>1</v>
      </c>
      <c r="G683" s="33">
        <f>B683*C683/E683*F683</f>
        <v>2.3299753749720167</v>
      </c>
      <c r="H683" s="30"/>
      <c r="I683" s="31"/>
    </row>
    <row r="684" spans="1:9" ht="12.75">
      <c r="A684" s="35" t="s">
        <v>209</v>
      </c>
      <c r="B684" s="36">
        <v>1</v>
      </c>
      <c r="C684" s="36">
        <v>12627</v>
      </c>
      <c r="D684" s="117">
        <f>148.9*0.8</f>
        <v>119.12</v>
      </c>
      <c r="E684" s="119">
        <f>D684*60</f>
        <v>7147.200000000001</v>
      </c>
      <c r="F684" s="38">
        <v>11</v>
      </c>
      <c r="G684" s="36">
        <f>B684*C684/E684*F684</f>
        <v>19.433764271323035</v>
      </c>
      <c r="H684" s="30"/>
      <c r="I684" s="31"/>
    </row>
    <row r="685" spans="1:8" ht="12.75">
      <c r="A685" s="39" t="s">
        <v>26</v>
      </c>
      <c r="B685" s="40"/>
      <c r="C685" s="41"/>
      <c r="D685" s="41"/>
      <c r="E685" s="41"/>
      <c r="F685" s="41"/>
      <c r="G685" s="42">
        <f>ROUND((G683+G684),2)</f>
        <v>21.76</v>
      </c>
      <c r="H685" s="30"/>
    </row>
    <row r="686" spans="1:9" ht="12.75">
      <c r="A686" s="369" t="s">
        <v>27</v>
      </c>
      <c r="B686" s="370"/>
      <c r="C686" s="370"/>
      <c r="D686" s="370"/>
      <c r="E686" s="370"/>
      <c r="F686" s="370"/>
      <c r="G686" s="101"/>
      <c r="H686" s="30"/>
      <c r="I686" s="44">
        <f>G685*G686</f>
        <v>0</v>
      </c>
    </row>
    <row r="687" spans="1:9" ht="12.75">
      <c r="A687" s="371" t="s">
        <v>28</v>
      </c>
      <c r="B687" s="372"/>
      <c r="C687" s="372"/>
      <c r="D687" s="372"/>
      <c r="E687" s="372"/>
      <c r="F687" s="45" t="s">
        <v>29</v>
      </c>
      <c r="G687" s="46">
        <v>1.33</v>
      </c>
      <c r="H687" s="40"/>
      <c r="I687" s="47">
        <f>G685*G687</f>
        <v>28.940800000000003</v>
      </c>
    </row>
    <row r="688" spans="1:9" ht="15">
      <c r="A688" s="48" t="s">
        <v>30</v>
      </c>
      <c r="B688" s="40"/>
      <c r="C688" s="40"/>
      <c r="D688" s="40"/>
      <c r="E688" s="40"/>
      <c r="F688" s="40"/>
      <c r="G688" s="49"/>
      <c r="H688" s="40"/>
      <c r="I688" s="21">
        <f>I686+I687</f>
        <v>28.940800000000003</v>
      </c>
    </row>
    <row r="689" spans="1:9" ht="15">
      <c r="A689" s="48" t="s">
        <v>31</v>
      </c>
      <c r="B689" s="50"/>
      <c r="C689" s="40"/>
      <c r="D689" s="40"/>
      <c r="E689" s="40"/>
      <c r="F689" s="40"/>
      <c r="G689" s="51">
        <v>30.2</v>
      </c>
      <c r="H689" s="40" t="s">
        <v>32</v>
      </c>
      <c r="I689" s="21">
        <f>ROUND((I688*G689/100),2)</f>
        <v>8.74</v>
      </c>
    </row>
    <row r="690" spans="1:9" ht="15">
      <c r="A690" s="48" t="s">
        <v>33</v>
      </c>
      <c r="B690" s="50"/>
      <c r="C690" s="40"/>
      <c r="D690" s="40"/>
      <c r="E690" s="40"/>
      <c r="F690" s="41" t="s">
        <v>34</v>
      </c>
      <c r="G690" s="40"/>
      <c r="H690" s="40"/>
      <c r="I690" s="21">
        <f>ROUND(F697,2)</f>
        <v>53.3</v>
      </c>
    </row>
    <row r="691" spans="1:9" ht="22.5">
      <c r="A691" s="52" t="s">
        <v>35</v>
      </c>
      <c r="B691" s="53" t="s">
        <v>36</v>
      </c>
      <c r="C691" s="54" t="s">
        <v>37</v>
      </c>
      <c r="D691" s="55" t="s">
        <v>38</v>
      </c>
      <c r="E691" s="55" t="s">
        <v>39</v>
      </c>
      <c r="F691" s="55" t="s">
        <v>40</v>
      </c>
      <c r="G691" s="30"/>
      <c r="H691" s="30"/>
      <c r="I691" s="31"/>
    </row>
    <row r="692" spans="1:9" ht="12.75">
      <c r="A692" s="32" t="s">
        <v>251</v>
      </c>
      <c r="B692" s="33" t="s">
        <v>135</v>
      </c>
      <c r="C692" s="33">
        <v>1</v>
      </c>
      <c r="D692" s="34"/>
      <c r="E692" s="56">
        <v>13.97</v>
      </c>
      <c r="F692" s="56">
        <f>E692*C692</f>
        <v>13.97</v>
      </c>
      <c r="G692" s="57"/>
      <c r="H692" s="30"/>
      <c r="I692" s="31"/>
    </row>
    <row r="693" spans="1:9" ht="12.75">
      <c r="A693" s="35" t="s">
        <v>252</v>
      </c>
      <c r="B693" s="36" t="s">
        <v>135</v>
      </c>
      <c r="C693" s="36">
        <v>1</v>
      </c>
      <c r="D693" s="37"/>
      <c r="E693" s="125">
        <v>6.99</v>
      </c>
      <c r="F693" s="56">
        <f>E693*C693</f>
        <v>6.99</v>
      </c>
      <c r="G693" s="57"/>
      <c r="H693" s="30"/>
      <c r="I693" s="31"/>
    </row>
    <row r="694" spans="1:9" ht="12.75">
      <c r="A694" s="35" t="s">
        <v>169</v>
      </c>
      <c r="B694" s="36" t="s">
        <v>135</v>
      </c>
      <c r="C694" s="36">
        <v>2</v>
      </c>
      <c r="D694" s="37"/>
      <c r="E694" s="125">
        <v>10.85</v>
      </c>
      <c r="F694" s="125">
        <f>E694*C694</f>
        <v>21.7</v>
      </c>
      <c r="G694" s="57"/>
      <c r="H694" s="30"/>
      <c r="I694" s="31"/>
    </row>
    <row r="695" spans="1:9" ht="12.75">
      <c r="A695" s="35" t="s">
        <v>172</v>
      </c>
      <c r="B695" s="36" t="s">
        <v>135</v>
      </c>
      <c r="C695" s="36">
        <v>5</v>
      </c>
      <c r="D695" s="37"/>
      <c r="E695" s="125">
        <v>0.11</v>
      </c>
      <c r="F695" s="125">
        <f>E695*C695</f>
        <v>0.55</v>
      </c>
      <c r="G695" s="57"/>
      <c r="H695" s="30"/>
      <c r="I695" s="31"/>
    </row>
    <row r="696" spans="1:9" ht="12.75">
      <c r="A696" s="35" t="s">
        <v>224</v>
      </c>
      <c r="B696" s="36" t="s">
        <v>135</v>
      </c>
      <c r="C696" s="36">
        <v>1</v>
      </c>
      <c r="D696" s="37"/>
      <c r="E696" s="125">
        <v>10.09</v>
      </c>
      <c r="F696" s="125">
        <f>E696*C696</f>
        <v>10.09</v>
      </c>
      <c r="G696" s="57"/>
      <c r="H696" s="30"/>
      <c r="I696" s="31"/>
    </row>
    <row r="697" spans="1:9" ht="12.75">
      <c r="A697" s="58" t="s">
        <v>46</v>
      </c>
      <c r="B697" s="36"/>
      <c r="C697" s="36"/>
      <c r="D697" s="37"/>
      <c r="E697" s="38"/>
      <c r="F697" s="59">
        <f>SUM(F692:F696)</f>
        <v>53.3</v>
      </c>
      <c r="G697" s="57"/>
      <c r="H697" s="30"/>
      <c r="I697" s="31"/>
    </row>
    <row r="698" spans="1:9" ht="15">
      <c r="A698" s="48" t="s">
        <v>47</v>
      </c>
      <c r="B698" s="40"/>
      <c r="C698" s="40"/>
      <c r="D698" s="40"/>
      <c r="E698" s="40"/>
      <c r="F698" s="40"/>
      <c r="G698" s="40"/>
      <c r="H698" s="40"/>
      <c r="I698" s="21">
        <f>ROUND(F703,2)</f>
        <v>7.51</v>
      </c>
    </row>
    <row r="699" spans="1:9" ht="33.75">
      <c r="A699" s="60" t="s">
        <v>35</v>
      </c>
      <c r="B699" s="61" t="s">
        <v>48</v>
      </c>
      <c r="C699" s="62" t="s">
        <v>49</v>
      </c>
      <c r="D699" s="61" t="s">
        <v>215</v>
      </c>
      <c r="E699" s="63"/>
      <c r="F699" s="63"/>
      <c r="G699" s="63"/>
      <c r="H699" s="30"/>
      <c r="I699" s="31"/>
    </row>
    <row r="700" spans="1:9" ht="12.75">
      <c r="A700" s="64" t="s">
        <v>241</v>
      </c>
      <c r="B700" s="65">
        <v>549260</v>
      </c>
      <c r="C700" s="26">
        <v>10</v>
      </c>
      <c r="D700" s="66">
        <f>B700*C700/100</f>
        <v>54926</v>
      </c>
      <c r="E700" s="63"/>
      <c r="F700" s="63"/>
      <c r="G700" s="63"/>
      <c r="H700" s="30"/>
      <c r="I700" s="31"/>
    </row>
    <row r="701" spans="1:9" ht="12.75">
      <c r="A701" s="69" t="s">
        <v>53</v>
      </c>
      <c r="B701" s="69"/>
      <c r="C701" s="69"/>
      <c r="D701" s="66">
        <f>SUM(D700:D700)</f>
        <v>54926</v>
      </c>
      <c r="E701" s="63"/>
      <c r="F701" s="63"/>
      <c r="G701" s="63"/>
      <c r="H701" s="30"/>
      <c r="I701" s="31"/>
    </row>
    <row r="702" spans="1:9" ht="45">
      <c r="A702" s="70" t="s">
        <v>54</v>
      </c>
      <c r="B702" s="71"/>
      <c r="C702" s="28" t="s">
        <v>55</v>
      </c>
      <c r="D702" s="71"/>
      <c r="E702" s="72" t="s">
        <v>56</v>
      </c>
      <c r="F702" s="373" t="s">
        <v>57</v>
      </c>
      <c r="G702" s="374"/>
      <c r="H702" s="30"/>
      <c r="I702" s="31"/>
    </row>
    <row r="703" spans="1:9" ht="12.75">
      <c r="A703" s="66">
        <f>D701</f>
        <v>54926</v>
      </c>
      <c r="B703" s="73"/>
      <c r="C703" s="120">
        <f>D683*60*12</f>
        <v>80406.00000000001</v>
      </c>
      <c r="D703" s="73"/>
      <c r="E703" s="73">
        <f>F684</f>
        <v>11</v>
      </c>
      <c r="F703" s="375">
        <f>(A703/C703*E703)</f>
        <v>7.5141904832972655</v>
      </c>
      <c r="G703" s="376"/>
      <c r="H703" s="30"/>
      <c r="I703" s="31"/>
    </row>
    <row r="704" spans="1:9" ht="15">
      <c r="A704" s="74" t="s">
        <v>58</v>
      </c>
      <c r="B704" s="75"/>
      <c r="C704" s="30"/>
      <c r="D704" s="76"/>
      <c r="E704" s="77"/>
      <c r="F704" s="30"/>
      <c r="G704" s="30"/>
      <c r="H704" s="30"/>
      <c r="I704" s="78">
        <f>I705+I707+I708</f>
        <v>256.14</v>
      </c>
    </row>
    <row r="705" spans="1:9" ht="15">
      <c r="A705" s="48" t="s">
        <v>59</v>
      </c>
      <c r="B705" s="50"/>
      <c r="C705" s="40"/>
      <c r="D705" s="41"/>
      <c r="E705" s="79"/>
      <c r="F705" s="40"/>
      <c r="G705" s="40"/>
      <c r="H705" s="40"/>
      <c r="I705" s="21">
        <v>26.22</v>
      </c>
    </row>
    <row r="706" spans="1:9" ht="15">
      <c r="A706" s="377" t="s">
        <v>60</v>
      </c>
      <c r="B706" s="378"/>
      <c r="C706" s="378"/>
      <c r="D706" s="378"/>
      <c r="E706" s="378"/>
      <c r="F706" s="81" t="s">
        <v>61</v>
      </c>
      <c r="G706" s="82">
        <v>1.05</v>
      </c>
      <c r="H706" s="30"/>
      <c r="I706" s="83"/>
    </row>
    <row r="707" spans="1:9" ht="15">
      <c r="A707" s="48" t="s">
        <v>62</v>
      </c>
      <c r="B707" s="50"/>
      <c r="C707" s="40"/>
      <c r="D707" s="40"/>
      <c r="E707" s="40"/>
      <c r="F707" s="40"/>
      <c r="G707" s="51">
        <v>30.2</v>
      </c>
      <c r="H707" s="40" t="s">
        <v>32</v>
      </c>
      <c r="I707" s="21">
        <f>ROUND(I705*G707%,2)</f>
        <v>7.92</v>
      </c>
    </row>
    <row r="708" spans="1:9" ht="15">
      <c r="A708" s="84" t="s">
        <v>63</v>
      </c>
      <c r="B708" s="85"/>
      <c r="C708" s="85"/>
      <c r="D708" s="86"/>
      <c r="E708" s="87"/>
      <c r="F708" s="85"/>
      <c r="G708" s="85"/>
      <c r="H708" s="85"/>
      <c r="I708" s="88">
        <v>222</v>
      </c>
    </row>
    <row r="709" spans="1:9" ht="15">
      <c r="A709" s="379" t="s">
        <v>64</v>
      </c>
      <c r="B709" s="380"/>
      <c r="C709" s="380"/>
      <c r="D709" s="380"/>
      <c r="E709" s="89"/>
      <c r="F709" s="90" t="s">
        <v>65</v>
      </c>
      <c r="G709" s="91">
        <v>1.92</v>
      </c>
      <c r="H709" s="92"/>
      <c r="I709" s="93"/>
    </row>
    <row r="710" spans="1:9" ht="15">
      <c r="A710" s="18" t="s">
        <v>66</v>
      </c>
      <c r="B710" s="94"/>
      <c r="C710" s="40"/>
      <c r="D710" s="40"/>
      <c r="E710" s="40"/>
      <c r="F710" s="40"/>
      <c r="G710" s="40"/>
      <c r="H710" s="40"/>
      <c r="I710" s="21">
        <f>I704+I680</f>
        <v>354.6308</v>
      </c>
    </row>
    <row r="711" spans="1:9" ht="15">
      <c r="A711" s="18" t="s">
        <v>72</v>
      </c>
      <c r="B711" s="94"/>
      <c r="C711" s="40"/>
      <c r="D711" s="40"/>
      <c r="E711" s="40"/>
      <c r="F711" s="40"/>
      <c r="G711" s="95">
        <f>I712/I710-1</f>
        <v>0.0010410827260349809</v>
      </c>
      <c r="H711" s="40"/>
      <c r="I711" s="21">
        <f>I712-I710</f>
        <v>0.369199999999978</v>
      </c>
    </row>
    <row r="712" spans="1:9" ht="15.75">
      <c r="A712" s="96" t="s">
        <v>67</v>
      </c>
      <c r="B712" s="97"/>
      <c r="C712" s="98"/>
      <c r="D712" s="98"/>
      <c r="E712" s="98"/>
      <c r="F712" s="98"/>
      <c r="G712" s="98"/>
      <c r="H712" s="98"/>
      <c r="I712" s="99">
        <v>355</v>
      </c>
    </row>
    <row r="714" spans="1:7" ht="15.75">
      <c r="A714" s="9" t="s">
        <v>68</v>
      </c>
      <c r="G714" s="92" t="s">
        <v>462</v>
      </c>
    </row>
    <row r="715" ht="12.75">
      <c r="A715" s="1" t="s">
        <v>461</v>
      </c>
    </row>
    <row r="738" spans="1:9" ht="15.75">
      <c r="A738" s="100"/>
      <c r="F738" s="2" t="s">
        <v>3</v>
      </c>
      <c r="I738" s="3"/>
    </row>
    <row r="739" spans="6:9" ht="15.75">
      <c r="F739" s="4" t="s">
        <v>73</v>
      </c>
      <c r="I739" s="3" t="s">
        <v>716</v>
      </c>
    </row>
    <row r="740" spans="6:9" ht="15.75">
      <c r="F740" s="4">
        <v>21</v>
      </c>
      <c r="G740" s="1" t="s">
        <v>694</v>
      </c>
      <c r="I740" s="3" t="s">
        <v>717</v>
      </c>
    </row>
    <row r="741" spans="1:9" ht="14.25">
      <c r="A741" s="5" t="s">
        <v>465</v>
      </c>
      <c r="B741" s="5"/>
      <c r="C741" s="5"/>
      <c r="D741" s="5"/>
      <c r="E741" s="5"/>
      <c r="F741" s="5"/>
      <c r="G741" s="5"/>
      <c r="H741" s="5"/>
      <c r="I741" s="6"/>
    </row>
    <row r="742" spans="2:9" ht="15.75">
      <c r="B742" s="7"/>
      <c r="C742" s="7"/>
      <c r="D742" s="7" t="s">
        <v>9</v>
      </c>
      <c r="E742" s="7"/>
      <c r="F742" s="7"/>
      <c r="G742" s="7"/>
      <c r="H742" s="7"/>
      <c r="I742" s="6"/>
    </row>
    <row r="743" spans="1:9" ht="18.75">
      <c r="A743" s="9" t="s">
        <v>10</v>
      </c>
      <c r="B743" s="10"/>
      <c r="C743" s="10"/>
      <c r="D743" s="11" t="s">
        <v>253</v>
      </c>
      <c r="E743" s="12"/>
      <c r="F743" s="12"/>
      <c r="G743" s="12"/>
      <c r="H743" s="12"/>
      <c r="I743" s="6"/>
    </row>
    <row r="744" spans="1:9" ht="15.75">
      <c r="A744" s="13" t="s">
        <v>12</v>
      </c>
      <c r="B744" s="10"/>
      <c r="C744" s="10"/>
      <c r="D744" s="4" t="s">
        <v>254</v>
      </c>
      <c r="E744" s="14"/>
      <c r="F744" s="13"/>
      <c r="G744" s="15"/>
      <c r="H744" s="16"/>
      <c r="I744" s="17"/>
    </row>
    <row r="746" spans="1:9" ht="18.75">
      <c r="A746" s="4"/>
      <c r="B746" s="11"/>
      <c r="C746" s="12"/>
      <c r="D746" s="12"/>
      <c r="E746" s="12"/>
      <c r="F746" s="12"/>
      <c r="G746" s="12"/>
      <c r="H746" s="12"/>
      <c r="I746" s="17" t="s">
        <v>14</v>
      </c>
    </row>
    <row r="747" spans="1:9" ht="18.75">
      <c r="A747" s="18" t="s">
        <v>15</v>
      </c>
      <c r="B747" s="19"/>
      <c r="C747" s="20"/>
      <c r="D747" s="20"/>
      <c r="E747" s="20"/>
      <c r="F747" s="20"/>
      <c r="G747" s="20"/>
      <c r="H747" s="20"/>
      <c r="I747" s="21">
        <f>I755+I756+I757+I766</f>
        <v>74.1469</v>
      </c>
    </row>
    <row r="748" spans="1:9" ht="15.75">
      <c r="A748" s="22" t="s">
        <v>16</v>
      </c>
      <c r="B748" s="23"/>
      <c r="C748" s="23"/>
      <c r="D748" s="23"/>
      <c r="E748" s="23"/>
      <c r="F748" s="23"/>
      <c r="G748" s="23"/>
      <c r="H748" s="23"/>
      <c r="I748" s="24"/>
    </row>
    <row r="749" spans="1:9" ht="33.75">
      <c r="A749" s="25" t="s">
        <v>17</v>
      </c>
      <c r="B749" s="26" t="s">
        <v>18</v>
      </c>
      <c r="C749" s="27" t="s">
        <v>19</v>
      </c>
      <c r="D749" s="28" t="s">
        <v>20</v>
      </c>
      <c r="E749" s="28" t="s">
        <v>21</v>
      </c>
      <c r="F749" s="28" t="s">
        <v>22</v>
      </c>
      <c r="G749" s="29" t="s">
        <v>23</v>
      </c>
      <c r="H749" s="30"/>
      <c r="I749" s="31"/>
    </row>
    <row r="750" spans="1:9" ht="12.75">
      <c r="A750" s="32" t="s">
        <v>24</v>
      </c>
      <c r="B750" s="33">
        <v>1</v>
      </c>
      <c r="C750" s="33">
        <v>15612</v>
      </c>
      <c r="D750" s="117">
        <f>148.9*0.75</f>
        <v>111.67500000000001</v>
      </c>
      <c r="E750" s="118">
        <f>D750*60</f>
        <v>6700.500000000001</v>
      </c>
      <c r="F750" s="29">
        <v>1</v>
      </c>
      <c r="G750" s="33">
        <f>B750*C750/E750*F750</f>
        <v>2.3299753749720167</v>
      </c>
      <c r="H750" s="30"/>
      <c r="I750" s="31"/>
    </row>
    <row r="751" spans="1:9" ht="12.75">
      <c r="A751" s="35" t="s">
        <v>209</v>
      </c>
      <c r="B751" s="36">
        <v>1</v>
      </c>
      <c r="C751" s="36">
        <v>12627</v>
      </c>
      <c r="D751" s="117">
        <f>148.9*0.8</f>
        <v>119.12</v>
      </c>
      <c r="E751" s="119">
        <f>D751*60</f>
        <v>7147.200000000001</v>
      </c>
      <c r="F751" s="38">
        <v>6</v>
      </c>
      <c r="G751" s="36">
        <f>B751*C751/E751*F751</f>
        <v>10.600235057085293</v>
      </c>
      <c r="H751" s="30"/>
      <c r="I751" s="31"/>
    </row>
    <row r="752" spans="1:8" ht="12.75">
      <c r="A752" s="39" t="s">
        <v>26</v>
      </c>
      <c r="B752" s="40"/>
      <c r="C752" s="41"/>
      <c r="D752" s="41"/>
      <c r="E752" s="41"/>
      <c r="F752" s="41"/>
      <c r="G752" s="42">
        <f>ROUND((G750+G751),2)</f>
        <v>12.93</v>
      </c>
      <c r="H752" s="30"/>
    </row>
    <row r="753" spans="1:9" ht="12.75">
      <c r="A753" s="369" t="s">
        <v>27</v>
      </c>
      <c r="B753" s="370"/>
      <c r="C753" s="370"/>
      <c r="D753" s="370"/>
      <c r="E753" s="370"/>
      <c r="F753" s="370"/>
      <c r="G753" s="101"/>
      <c r="H753" s="30"/>
      <c r="I753" s="44">
        <f>G752*G753</f>
        <v>0</v>
      </c>
    </row>
    <row r="754" spans="1:9" ht="12.75">
      <c r="A754" s="371" t="s">
        <v>28</v>
      </c>
      <c r="B754" s="372"/>
      <c r="C754" s="372"/>
      <c r="D754" s="372"/>
      <c r="E754" s="372"/>
      <c r="F754" s="45" t="s">
        <v>29</v>
      </c>
      <c r="G754" s="46">
        <v>1.33</v>
      </c>
      <c r="H754" s="40"/>
      <c r="I754" s="47">
        <f>G752*G754</f>
        <v>17.1969</v>
      </c>
    </row>
    <row r="755" spans="1:9" ht="15">
      <c r="A755" s="48" t="s">
        <v>30</v>
      </c>
      <c r="B755" s="40"/>
      <c r="C755" s="40"/>
      <c r="D755" s="40"/>
      <c r="E755" s="40"/>
      <c r="F755" s="40"/>
      <c r="G755" s="49"/>
      <c r="H755" s="40"/>
      <c r="I755" s="21">
        <f>I753+I754</f>
        <v>17.1969</v>
      </c>
    </row>
    <row r="756" spans="1:9" ht="15">
      <c r="A756" s="48" t="s">
        <v>31</v>
      </c>
      <c r="B756" s="50"/>
      <c r="C756" s="40"/>
      <c r="D756" s="40"/>
      <c r="E756" s="40"/>
      <c r="F756" s="40"/>
      <c r="G756" s="51">
        <v>30.2</v>
      </c>
      <c r="H756" s="40" t="s">
        <v>32</v>
      </c>
      <c r="I756" s="21">
        <f>ROUND((I755*G756/100),2)</f>
        <v>5.19</v>
      </c>
    </row>
    <row r="757" spans="1:9" ht="15">
      <c r="A757" s="48" t="s">
        <v>33</v>
      </c>
      <c r="B757" s="50"/>
      <c r="C757" s="40"/>
      <c r="D757" s="40"/>
      <c r="E757" s="40"/>
      <c r="F757" s="41" t="s">
        <v>34</v>
      </c>
      <c r="G757" s="40"/>
      <c r="H757" s="40"/>
      <c r="I757" s="21">
        <f>ROUND(F765,2)</f>
        <v>40.32</v>
      </c>
    </row>
    <row r="758" spans="1:9" ht="22.5">
      <c r="A758" s="52" t="s">
        <v>35</v>
      </c>
      <c r="B758" s="53" t="s">
        <v>36</v>
      </c>
      <c r="C758" s="54" t="s">
        <v>37</v>
      </c>
      <c r="D758" s="55" t="s">
        <v>38</v>
      </c>
      <c r="E758" s="55" t="s">
        <v>39</v>
      </c>
      <c r="F758" s="55" t="s">
        <v>40</v>
      </c>
      <c r="G758" s="30"/>
      <c r="H758" s="30"/>
      <c r="I758" s="31"/>
    </row>
    <row r="759" spans="1:9" ht="12.75">
      <c r="A759" s="32" t="s">
        <v>223</v>
      </c>
      <c r="B759" s="33" t="s">
        <v>135</v>
      </c>
      <c r="C759" s="33">
        <v>1</v>
      </c>
      <c r="D759" s="34"/>
      <c r="E759" s="56">
        <v>7.21</v>
      </c>
      <c r="F759" s="56">
        <f aca="true" t="shared" si="7" ref="F759:F764">E759*C759</f>
        <v>7.21</v>
      </c>
      <c r="G759" s="57"/>
      <c r="H759" s="30"/>
      <c r="I759" s="31"/>
    </row>
    <row r="760" spans="1:9" ht="12.75">
      <c r="A760" s="35" t="s">
        <v>225</v>
      </c>
      <c r="B760" s="36" t="s">
        <v>137</v>
      </c>
      <c r="C760" s="36">
        <v>1</v>
      </c>
      <c r="D760" s="37"/>
      <c r="E760" s="125">
        <v>0.11</v>
      </c>
      <c r="F760" s="56">
        <f t="shared" si="7"/>
        <v>0.11</v>
      </c>
      <c r="G760" s="57"/>
      <c r="H760" s="30"/>
      <c r="I760" s="31"/>
    </row>
    <row r="761" spans="1:9" ht="12.75">
      <c r="A761" s="35" t="s">
        <v>226</v>
      </c>
      <c r="B761" s="36" t="s">
        <v>137</v>
      </c>
      <c r="C761" s="36">
        <v>1</v>
      </c>
      <c r="D761" s="37"/>
      <c r="E761" s="125">
        <v>0.66</v>
      </c>
      <c r="F761" s="56">
        <f t="shared" si="7"/>
        <v>0.66</v>
      </c>
      <c r="G761" s="57"/>
      <c r="H761" s="30"/>
      <c r="I761" s="31"/>
    </row>
    <row r="762" spans="1:9" ht="12.75">
      <c r="A762" s="35" t="s">
        <v>169</v>
      </c>
      <c r="B762" s="36" t="s">
        <v>135</v>
      </c>
      <c r="C762" s="36">
        <v>2</v>
      </c>
      <c r="D762" s="37"/>
      <c r="E762" s="125">
        <v>10.85</v>
      </c>
      <c r="F762" s="125">
        <f t="shared" si="7"/>
        <v>21.7</v>
      </c>
      <c r="G762" s="57"/>
      <c r="H762" s="30"/>
      <c r="I762" s="31"/>
    </row>
    <row r="763" spans="1:9" ht="12.75">
      <c r="A763" s="35" t="s">
        <v>172</v>
      </c>
      <c r="B763" s="36" t="s">
        <v>135</v>
      </c>
      <c r="C763" s="36">
        <v>5</v>
      </c>
      <c r="D763" s="37"/>
      <c r="E763" s="125">
        <v>0.11</v>
      </c>
      <c r="F763" s="125">
        <f t="shared" si="7"/>
        <v>0.55</v>
      </c>
      <c r="G763" s="57"/>
      <c r="H763" s="30"/>
      <c r="I763" s="31"/>
    </row>
    <row r="764" spans="1:9" ht="12.75">
      <c r="A764" s="35" t="s">
        <v>224</v>
      </c>
      <c r="B764" s="36" t="s">
        <v>135</v>
      </c>
      <c r="C764" s="36">
        <v>1</v>
      </c>
      <c r="D764" s="37"/>
      <c r="E764" s="125">
        <v>10.09</v>
      </c>
      <c r="F764" s="125">
        <f t="shared" si="7"/>
        <v>10.09</v>
      </c>
      <c r="G764" s="57"/>
      <c r="H764" s="30"/>
      <c r="I764" s="31"/>
    </row>
    <row r="765" spans="1:9" ht="12.75">
      <c r="A765" s="58" t="s">
        <v>46</v>
      </c>
      <c r="B765" s="36"/>
      <c r="C765" s="36"/>
      <c r="D765" s="37"/>
      <c r="E765" s="38"/>
      <c r="F765" s="59">
        <f>SUM(F759:F764)</f>
        <v>40.32</v>
      </c>
      <c r="G765" s="57"/>
      <c r="H765" s="30"/>
      <c r="I765" s="31"/>
    </row>
    <row r="766" spans="1:9" ht="15">
      <c r="A766" s="48" t="s">
        <v>47</v>
      </c>
      <c r="B766" s="40"/>
      <c r="C766" s="40"/>
      <c r="D766" s="40"/>
      <c r="E766" s="40"/>
      <c r="F766" s="40"/>
      <c r="G766" s="40"/>
      <c r="H766" s="40"/>
      <c r="I766" s="21">
        <f>ROUND(F772,2)</f>
        <v>11.44</v>
      </c>
    </row>
    <row r="767" spans="1:9" ht="33.75">
      <c r="A767" s="60" t="s">
        <v>35</v>
      </c>
      <c r="B767" s="61" t="s">
        <v>48</v>
      </c>
      <c r="C767" s="62" t="s">
        <v>49</v>
      </c>
      <c r="D767" s="61" t="s">
        <v>215</v>
      </c>
      <c r="E767" s="63"/>
      <c r="F767" s="63"/>
      <c r="G767" s="63"/>
      <c r="H767" s="30"/>
      <c r="I767" s="31"/>
    </row>
    <row r="768" spans="1:9" ht="12.75">
      <c r="A768" s="60" t="s">
        <v>230</v>
      </c>
      <c r="B768" s="65">
        <v>239632</v>
      </c>
      <c r="C768" s="26">
        <v>41.08</v>
      </c>
      <c r="D768" s="66">
        <f>B768*C768/100</f>
        <v>98440.82560000001</v>
      </c>
      <c r="E768" s="63"/>
      <c r="F768" s="63"/>
      <c r="G768" s="63"/>
      <c r="H768" s="30"/>
      <c r="I768" s="31"/>
    </row>
    <row r="769" spans="1:9" ht="12.75">
      <c r="A769" s="64" t="s">
        <v>241</v>
      </c>
      <c r="B769" s="65">
        <v>549260</v>
      </c>
      <c r="C769" s="26">
        <v>10</v>
      </c>
      <c r="D769" s="66">
        <f>B769*C769/100</f>
        <v>54926</v>
      </c>
      <c r="E769" s="63"/>
      <c r="F769" s="63"/>
      <c r="G769" s="63"/>
      <c r="H769" s="30"/>
      <c r="I769" s="31"/>
    </row>
    <row r="770" spans="1:9" ht="12.75">
      <c r="A770" s="69" t="s">
        <v>53</v>
      </c>
      <c r="B770" s="69"/>
      <c r="C770" s="69"/>
      <c r="D770" s="66">
        <f>SUM(D768:D769)</f>
        <v>153366.8256</v>
      </c>
      <c r="E770" s="63"/>
      <c r="F770" s="63"/>
      <c r="G770" s="63"/>
      <c r="H770" s="30"/>
      <c r="I770" s="31"/>
    </row>
    <row r="771" spans="1:9" ht="45">
      <c r="A771" s="70" t="s">
        <v>54</v>
      </c>
      <c r="B771" s="71"/>
      <c r="C771" s="28" t="s">
        <v>55</v>
      </c>
      <c r="D771" s="71"/>
      <c r="E771" s="72" t="s">
        <v>56</v>
      </c>
      <c r="F771" s="373" t="s">
        <v>57</v>
      </c>
      <c r="G771" s="374"/>
      <c r="H771" s="30"/>
      <c r="I771" s="31"/>
    </row>
    <row r="772" spans="1:9" ht="12.75">
      <c r="A772" s="66">
        <f>D770</f>
        <v>153366.8256</v>
      </c>
      <c r="B772" s="73"/>
      <c r="C772" s="120">
        <f>D750*60*12</f>
        <v>80406.00000000001</v>
      </c>
      <c r="D772" s="73"/>
      <c r="E772" s="73">
        <f>F751</f>
        <v>6</v>
      </c>
      <c r="F772" s="375">
        <f>(A772/C772*E772)</f>
        <v>11.444431430490262</v>
      </c>
      <c r="G772" s="376"/>
      <c r="H772" s="30"/>
      <c r="I772" s="31"/>
    </row>
    <row r="773" spans="1:9" ht="15">
      <c r="A773" s="74" t="s">
        <v>58</v>
      </c>
      <c r="B773" s="75"/>
      <c r="C773" s="30"/>
      <c r="D773" s="76"/>
      <c r="E773" s="77"/>
      <c r="F773" s="30"/>
      <c r="G773" s="30"/>
      <c r="H773" s="30"/>
      <c r="I773" s="78">
        <f>I774+I776+I777</f>
        <v>180.14999999999998</v>
      </c>
    </row>
    <row r="774" spans="1:9" ht="15">
      <c r="A774" s="48" t="s">
        <v>59</v>
      </c>
      <c r="B774" s="50"/>
      <c r="C774" s="40"/>
      <c r="D774" s="41"/>
      <c r="E774" s="79"/>
      <c r="F774" s="40"/>
      <c r="G774" s="40"/>
      <c r="H774" s="40"/>
      <c r="I774" s="21">
        <v>26.22</v>
      </c>
    </row>
    <row r="775" spans="1:9" ht="15">
      <c r="A775" s="377" t="s">
        <v>60</v>
      </c>
      <c r="B775" s="378"/>
      <c r="C775" s="378"/>
      <c r="D775" s="378"/>
      <c r="E775" s="378"/>
      <c r="F775" s="81" t="s">
        <v>61</v>
      </c>
      <c r="G775" s="82">
        <v>1.05</v>
      </c>
      <c r="H775" s="30"/>
      <c r="I775" s="83"/>
    </row>
    <row r="776" spans="1:9" ht="15">
      <c r="A776" s="48" t="s">
        <v>62</v>
      </c>
      <c r="B776" s="50"/>
      <c r="C776" s="40"/>
      <c r="D776" s="40"/>
      <c r="E776" s="40"/>
      <c r="F776" s="40"/>
      <c r="G776" s="51">
        <v>30.2</v>
      </c>
      <c r="H776" s="40" t="s">
        <v>32</v>
      </c>
      <c r="I776" s="21">
        <f>ROUND(I774*G776%,2)</f>
        <v>7.92</v>
      </c>
    </row>
    <row r="777" spans="1:9" ht="15">
      <c r="A777" s="84" t="s">
        <v>63</v>
      </c>
      <c r="B777" s="85"/>
      <c r="C777" s="85"/>
      <c r="D777" s="86"/>
      <c r="E777" s="87"/>
      <c r="F777" s="85"/>
      <c r="G777" s="85"/>
      <c r="H777" s="85"/>
      <c r="I777" s="88">
        <v>146.01</v>
      </c>
    </row>
    <row r="778" spans="1:9" ht="15">
      <c r="A778" s="379" t="s">
        <v>64</v>
      </c>
      <c r="B778" s="380"/>
      <c r="C778" s="380"/>
      <c r="D778" s="380"/>
      <c r="E778" s="89"/>
      <c r="F778" s="90" t="s">
        <v>65</v>
      </c>
      <c r="G778" s="91">
        <v>1.92</v>
      </c>
      <c r="H778" s="92"/>
      <c r="I778" s="93"/>
    </row>
    <row r="779" spans="1:9" ht="15">
      <c r="A779" s="18" t="s">
        <v>66</v>
      </c>
      <c r="B779" s="94"/>
      <c r="C779" s="40"/>
      <c r="D779" s="40"/>
      <c r="E779" s="40"/>
      <c r="F779" s="40"/>
      <c r="G779" s="40"/>
      <c r="H779" s="40"/>
      <c r="I779" s="21">
        <f>I773+I747</f>
        <v>254.2969</v>
      </c>
    </row>
    <row r="780" spans="1:9" ht="15">
      <c r="A780" s="18" t="s">
        <v>72</v>
      </c>
      <c r="B780" s="94"/>
      <c r="C780" s="40"/>
      <c r="D780" s="40"/>
      <c r="E780" s="40"/>
      <c r="F780" s="40"/>
      <c r="G780" s="95">
        <f>I781/I779-1</f>
        <v>0.00276487837641759</v>
      </c>
      <c r="H780" s="40"/>
      <c r="I780" s="21">
        <f>I781-I779</f>
        <v>0.7031000000000063</v>
      </c>
    </row>
    <row r="781" spans="1:9" ht="15.75">
      <c r="A781" s="96" t="s">
        <v>67</v>
      </c>
      <c r="B781" s="97"/>
      <c r="C781" s="98"/>
      <c r="D781" s="98"/>
      <c r="E781" s="98"/>
      <c r="F781" s="98"/>
      <c r="G781" s="98"/>
      <c r="H781" s="98"/>
      <c r="I781" s="99">
        <v>255</v>
      </c>
    </row>
    <row r="783" spans="1:7" ht="15.75">
      <c r="A783" s="9" t="s">
        <v>68</v>
      </c>
      <c r="G783" s="92" t="s">
        <v>462</v>
      </c>
    </row>
    <row r="784" ht="12.75">
      <c r="A784" s="1" t="s">
        <v>461</v>
      </c>
    </row>
    <row r="805" spans="1:9" ht="15.75">
      <c r="A805" s="100"/>
      <c r="F805" s="2" t="s">
        <v>3</v>
      </c>
      <c r="I805" s="3"/>
    </row>
    <row r="806" spans="6:9" ht="15.75">
      <c r="F806" s="4" t="s">
        <v>73</v>
      </c>
      <c r="I806" s="3" t="s">
        <v>459</v>
      </c>
    </row>
    <row r="807" spans="6:9" ht="15.75">
      <c r="F807" s="4" t="s">
        <v>706</v>
      </c>
      <c r="I807" s="3" t="s">
        <v>553</v>
      </c>
    </row>
    <row r="808" spans="1:9" ht="14.25">
      <c r="A808" s="5" t="s">
        <v>465</v>
      </c>
      <c r="B808" s="5"/>
      <c r="C808" s="5"/>
      <c r="D808" s="5"/>
      <c r="E808" s="5"/>
      <c r="F808" s="5"/>
      <c r="G808" s="5"/>
      <c r="H808" s="5"/>
      <c r="I808" s="6"/>
    </row>
    <row r="809" spans="2:9" ht="15.75">
      <c r="B809" s="7"/>
      <c r="C809" s="7"/>
      <c r="D809" s="7" t="s">
        <v>9</v>
      </c>
      <c r="E809" s="7"/>
      <c r="F809" s="7"/>
      <c r="G809" s="7"/>
      <c r="H809" s="7"/>
      <c r="I809" s="8"/>
    </row>
    <row r="810" spans="1:9" ht="18.75">
      <c r="A810" s="9" t="s">
        <v>10</v>
      </c>
      <c r="B810" s="10"/>
      <c r="C810" s="10"/>
      <c r="D810" s="11" t="s">
        <v>255</v>
      </c>
      <c r="E810" s="12"/>
      <c r="F810" s="12"/>
      <c r="G810" s="12"/>
      <c r="H810" s="12"/>
      <c r="I810" s="3"/>
    </row>
    <row r="811" spans="1:9" ht="15.75">
      <c r="A811" s="13" t="s">
        <v>12</v>
      </c>
      <c r="B811" s="10"/>
      <c r="C811" s="10"/>
      <c r="D811" s="4" t="s">
        <v>256</v>
      </c>
      <c r="E811" s="14"/>
      <c r="F811" s="13"/>
      <c r="G811" s="15"/>
      <c r="H811" s="16"/>
      <c r="I811" s="17"/>
    </row>
    <row r="813" spans="1:9" ht="18.75">
      <c r="A813" s="4"/>
      <c r="B813" s="11"/>
      <c r="C813" s="12"/>
      <c r="D813" s="12"/>
      <c r="E813" s="12"/>
      <c r="F813" s="12"/>
      <c r="G813" s="12"/>
      <c r="H813" s="12"/>
      <c r="I813" s="17" t="s">
        <v>14</v>
      </c>
    </row>
    <row r="814" spans="1:9" ht="18.75">
      <c r="A814" s="18" t="s">
        <v>15</v>
      </c>
      <c r="B814" s="19"/>
      <c r="C814" s="20"/>
      <c r="D814" s="20"/>
      <c r="E814" s="20"/>
      <c r="F814" s="20"/>
      <c r="G814" s="20"/>
      <c r="H814" s="20"/>
      <c r="I814" s="21">
        <f>I822+I823+I824+I830</f>
        <v>70.9701</v>
      </c>
    </row>
    <row r="815" spans="1:9" ht="15.75">
      <c r="A815" s="22" t="s">
        <v>16</v>
      </c>
      <c r="B815" s="23"/>
      <c r="C815" s="23"/>
      <c r="D815" s="23"/>
      <c r="E815" s="23"/>
      <c r="F815" s="23"/>
      <c r="G815" s="23"/>
      <c r="H815" s="23"/>
      <c r="I815" s="24"/>
    </row>
    <row r="816" spans="1:9" ht="33.75">
      <c r="A816" s="25" t="s">
        <v>17</v>
      </c>
      <c r="B816" s="26" t="s">
        <v>18</v>
      </c>
      <c r="C816" s="27" t="s">
        <v>19</v>
      </c>
      <c r="D816" s="28" t="s">
        <v>20</v>
      </c>
      <c r="E816" s="28" t="s">
        <v>21</v>
      </c>
      <c r="F816" s="28" t="s">
        <v>22</v>
      </c>
      <c r="G816" s="29" t="s">
        <v>23</v>
      </c>
      <c r="H816" s="30"/>
      <c r="I816" s="31"/>
    </row>
    <row r="817" spans="1:9" ht="12.75">
      <c r="A817" s="32" t="s">
        <v>24</v>
      </c>
      <c r="B817" s="33">
        <v>1</v>
      </c>
      <c r="C817" s="33">
        <v>12118</v>
      </c>
      <c r="D817" s="117">
        <f>148.9*0.75</f>
        <v>111.67500000000001</v>
      </c>
      <c r="E817" s="118">
        <f>D817*60</f>
        <v>6700.500000000001</v>
      </c>
      <c r="F817" s="29">
        <v>10</v>
      </c>
      <c r="G817" s="33">
        <f>B817*C817/E817*F817</f>
        <v>18.085217521080516</v>
      </c>
      <c r="H817" s="30"/>
      <c r="I817" s="31"/>
    </row>
    <row r="818" spans="1:9" ht="12.75">
      <c r="A818" s="35" t="s">
        <v>209</v>
      </c>
      <c r="B818" s="36">
        <v>1</v>
      </c>
      <c r="C818" s="36">
        <v>10512</v>
      </c>
      <c r="D818" s="117">
        <f>148.9*0.8</f>
        <v>119.12</v>
      </c>
      <c r="E818" s="119">
        <f>D818*60</f>
        <v>7147.200000000001</v>
      </c>
      <c r="F818" s="38">
        <v>4</v>
      </c>
      <c r="G818" s="36">
        <f>B818*C818/E818*F818</f>
        <v>5.883143049026192</v>
      </c>
      <c r="H818" s="30"/>
      <c r="I818" s="31"/>
    </row>
    <row r="819" spans="1:8" ht="12.75">
      <c r="A819" s="39" t="s">
        <v>26</v>
      </c>
      <c r="B819" s="40"/>
      <c r="C819" s="41"/>
      <c r="D819" s="41"/>
      <c r="E819" s="41"/>
      <c r="F819" s="41"/>
      <c r="G819" s="42">
        <f>ROUND((G817+G818),2)</f>
        <v>23.97</v>
      </c>
      <c r="H819" s="30"/>
    </row>
    <row r="820" spans="1:9" ht="12.75">
      <c r="A820" s="369" t="s">
        <v>27</v>
      </c>
      <c r="B820" s="370"/>
      <c r="C820" s="370"/>
      <c r="D820" s="370"/>
      <c r="E820" s="370"/>
      <c r="F820" s="370"/>
      <c r="G820" s="101"/>
      <c r="H820" s="30"/>
      <c r="I820" s="44">
        <f>G819*G820</f>
        <v>0</v>
      </c>
    </row>
    <row r="821" spans="1:9" ht="12.75">
      <c r="A821" s="371" t="s">
        <v>28</v>
      </c>
      <c r="B821" s="372"/>
      <c r="C821" s="372"/>
      <c r="D821" s="372"/>
      <c r="E821" s="372"/>
      <c r="F821" s="45" t="s">
        <v>29</v>
      </c>
      <c r="G821" s="46">
        <v>1.33</v>
      </c>
      <c r="H821" s="40"/>
      <c r="I821" s="47">
        <f>G819*G821</f>
        <v>31.8801</v>
      </c>
    </row>
    <row r="822" spans="1:9" ht="15">
      <c r="A822" s="48" t="s">
        <v>30</v>
      </c>
      <c r="B822" s="40"/>
      <c r="C822" s="40"/>
      <c r="D822" s="40"/>
      <c r="E822" s="40"/>
      <c r="F822" s="40"/>
      <c r="G822" s="49"/>
      <c r="H822" s="40"/>
      <c r="I822" s="21">
        <f>I820+I821</f>
        <v>31.8801</v>
      </c>
    </row>
    <row r="823" spans="1:9" ht="15">
      <c r="A823" s="48" t="s">
        <v>31</v>
      </c>
      <c r="B823" s="50"/>
      <c r="C823" s="40"/>
      <c r="D823" s="40"/>
      <c r="E823" s="40"/>
      <c r="F823" s="40"/>
      <c r="G823" s="51">
        <v>30.2</v>
      </c>
      <c r="H823" s="40" t="s">
        <v>32</v>
      </c>
      <c r="I823" s="21">
        <f>ROUND((I822*G823/100),2)</f>
        <v>9.63</v>
      </c>
    </row>
    <row r="824" spans="1:9" ht="15">
      <c r="A824" s="48" t="s">
        <v>33</v>
      </c>
      <c r="B824" s="50"/>
      <c r="C824" s="40"/>
      <c r="D824" s="40"/>
      <c r="E824" s="40"/>
      <c r="F824" s="41" t="s">
        <v>34</v>
      </c>
      <c r="G824" s="40"/>
      <c r="H824" s="40"/>
      <c r="I824" s="21">
        <f>ROUND(F829,2)</f>
        <v>29.46</v>
      </c>
    </row>
    <row r="825" spans="1:9" ht="22.5">
      <c r="A825" s="52" t="s">
        <v>35</v>
      </c>
      <c r="B825" s="53" t="s">
        <v>36</v>
      </c>
      <c r="C825" s="54" t="s">
        <v>37</v>
      </c>
      <c r="D825" s="55" t="s">
        <v>38</v>
      </c>
      <c r="E825" s="55" t="s">
        <v>39</v>
      </c>
      <c r="F825" s="55" t="s">
        <v>40</v>
      </c>
      <c r="G825" s="30"/>
      <c r="H825" s="30"/>
      <c r="I825" s="31"/>
    </row>
    <row r="826" spans="1:9" ht="12.75">
      <c r="A826" s="32" t="s">
        <v>223</v>
      </c>
      <c r="B826" s="33" t="s">
        <v>135</v>
      </c>
      <c r="C826" s="33">
        <v>1</v>
      </c>
      <c r="D826" s="34"/>
      <c r="E826" s="56">
        <v>7.21</v>
      </c>
      <c r="F826" s="56">
        <f>E826*C826</f>
        <v>7.21</v>
      </c>
      <c r="G826" s="57"/>
      <c r="H826" s="30"/>
      <c r="I826" s="31"/>
    </row>
    <row r="827" spans="1:9" ht="12.75">
      <c r="A827" s="35" t="s">
        <v>169</v>
      </c>
      <c r="B827" s="36" t="s">
        <v>135</v>
      </c>
      <c r="C827" s="36">
        <v>2</v>
      </c>
      <c r="D827" s="37"/>
      <c r="E827" s="125">
        <v>10.85</v>
      </c>
      <c r="F827" s="125">
        <f>E827*C827</f>
        <v>21.7</v>
      </c>
      <c r="G827" s="57"/>
      <c r="H827" s="30"/>
      <c r="I827" s="31"/>
    </row>
    <row r="828" spans="1:9" ht="12.75">
      <c r="A828" s="35" t="s">
        <v>172</v>
      </c>
      <c r="B828" s="36" t="s">
        <v>135</v>
      </c>
      <c r="C828" s="36">
        <v>5</v>
      </c>
      <c r="D828" s="37"/>
      <c r="E828" s="125">
        <v>0.11</v>
      </c>
      <c r="F828" s="125">
        <f>E828*C828</f>
        <v>0.55</v>
      </c>
      <c r="G828" s="57"/>
      <c r="H828" s="30"/>
      <c r="I828" s="31"/>
    </row>
    <row r="829" spans="1:9" ht="12.75">
      <c r="A829" s="58" t="s">
        <v>46</v>
      </c>
      <c r="B829" s="36"/>
      <c r="C829" s="36"/>
      <c r="D829" s="37"/>
      <c r="E829" s="38"/>
      <c r="F829" s="59">
        <f>SUM(F826:F828)</f>
        <v>29.46</v>
      </c>
      <c r="G829" s="57"/>
      <c r="H829" s="30"/>
      <c r="I829" s="31"/>
    </row>
    <row r="830" spans="1:9" ht="15">
      <c r="A830" s="48" t="s">
        <v>47</v>
      </c>
      <c r="B830" s="40"/>
      <c r="C830" s="40"/>
      <c r="D830" s="40"/>
      <c r="E830" s="40"/>
      <c r="F830" s="40"/>
      <c r="G830" s="40"/>
      <c r="H830" s="40"/>
      <c r="I830" s="21">
        <f>ROUND(F835,2)</f>
        <v>0</v>
      </c>
    </row>
    <row r="831" spans="1:9" ht="33.75">
      <c r="A831" s="60" t="s">
        <v>35</v>
      </c>
      <c r="B831" s="61" t="s">
        <v>48</v>
      </c>
      <c r="C831" s="62" t="s">
        <v>49</v>
      </c>
      <c r="D831" s="61" t="s">
        <v>215</v>
      </c>
      <c r="E831" s="63"/>
      <c r="F831" s="63"/>
      <c r="G831" s="63"/>
      <c r="H831" s="30"/>
      <c r="I831" s="31"/>
    </row>
    <row r="832" spans="1:9" ht="12.75">
      <c r="A832" s="64" t="s">
        <v>244</v>
      </c>
      <c r="B832" s="65">
        <v>34931.04</v>
      </c>
      <c r="C832" s="26">
        <v>0</v>
      </c>
      <c r="D832" s="66">
        <f>B832*C832/100</f>
        <v>0</v>
      </c>
      <c r="E832" s="63"/>
      <c r="F832" s="63"/>
      <c r="G832" s="63"/>
      <c r="H832" s="30"/>
      <c r="I832" s="31"/>
    </row>
    <row r="833" spans="1:9" ht="12.75">
      <c r="A833" s="69" t="s">
        <v>53</v>
      </c>
      <c r="B833" s="69"/>
      <c r="C833" s="69"/>
      <c r="D833" s="66">
        <f>SUM(D832:D832)</f>
        <v>0</v>
      </c>
      <c r="E833" s="63"/>
      <c r="F833" s="63"/>
      <c r="G833" s="63"/>
      <c r="H833" s="30"/>
      <c r="I833" s="31"/>
    </row>
    <row r="834" spans="1:9" ht="45">
      <c r="A834" s="70" t="s">
        <v>54</v>
      </c>
      <c r="B834" s="71"/>
      <c r="C834" s="28" t="s">
        <v>55</v>
      </c>
      <c r="D834" s="71"/>
      <c r="E834" s="72" t="s">
        <v>56</v>
      </c>
      <c r="F834" s="373" t="s">
        <v>57</v>
      </c>
      <c r="G834" s="374"/>
      <c r="H834" s="30"/>
      <c r="I834" s="31"/>
    </row>
    <row r="835" spans="1:9" ht="12.75">
      <c r="A835" s="66">
        <f>D833</f>
        <v>0</v>
      </c>
      <c r="B835" s="73"/>
      <c r="C835" s="120">
        <f>D817*60*12</f>
        <v>80406.00000000001</v>
      </c>
      <c r="D835" s="73"/>
      <c r="E835" s="73">
        <f>F818</f>
        <v>4</v>
      </c>
      <c r="F835" s="375">
        <f>(A835/C835*E835)</f>
        <v>0</v>
      </c>
      <c r="G835" s="376"/>
      <c r="H835" s="30"/>
      <c r="I835" s="31"/>
    </row>
    <row r="836" spans="1:9" ht="15">
      <c r="A836" s="74" t="s">
        <v>58</v>
      </c>
      <c r="B836" s="75"/>
      <c r="C836" s="30"/>
      <c r="D836" s="76"/>
      <c r="E836" s="77"/>
      <c r="F836" s="30"/>
      <c r="G836" s="30"/>
      <c r="H836" s="30"/>
      <c r="I836" s="78">
        <f>I837+I839+I840</f>
        <v>74.47</v>
      </c>
    </row>
    <row r="837" spans="1:9" ht="15">
      <c r="A837" s="48" t="s">
        <v>59</v>
      </c>
      <c r="B837" s="50"/>
      <c r="C837" s="40"/>
      <c r="D837" s="41"/>
      <c r="E837" s="79"/>
      <c r="F837" s="40"/>
      <c r="G837" s="40"/>
      <c r="H837" s="40"/>
      <c r="I837" s="21">
        <v>26.22</v>
      </c>
    </row>
    <row r="838" spans="1:9" ht="15">
      <c r="A838" s="377" t="s">
        <v>60</v>
      </c>
      <c r="B838" s="378"/>
      <c r="C838" s="378"/>
      <c r="D838" s="378"/>
      <c r="E838" s="378"/>
      <c r="F838" s="81" t="s">
        <v>61</v>
      </c>
      <c r="G838" s="82">
        <v>1.05</v>
      </c>
      <c r="H838" s="30"/>
      <c r="I838" s="83"/>
    </row>
    <row r="839" spans="1:9" ht="15">
      <c r="A839" s="48" t="s">
        <v>62</v>
      </c>
      <c r="B839" s="50"/>
      <c r="C839" s="40"/>
      <c r="D839" s="40"/>
      <c r="E839" s="40"/>
      <c r="F839" s="40"/>
      <c r="G839" s="51">
        <v>30.2</v>
      </c>
      <c r="H839" s="40" t="s">
        <v>32</v>
      </c>
      <c r="I839" s="21">
        <f>ROUND(I837*G839%,2)</f>
        <v>7.92</v>
      </c>
    </row>
    <row r="840" spans="1:9" ht="15">
      <c r="A840" s="84" t="s">
        <v>63</v>
      </c>
      <c r="B840" s="85"/>
      <c r="C840" s="85"/>
      <c r="D840" s="86"/>
      <c r="E840" s="87"/>
      <c r="F840" s="85"/>
      <c r="G840" s="85"/>
      <c r="H840" s="85"/>
      <c r="I840" s="88">
        <v>40.33</v>
      </c>
    </row>
    <row r="841" spans="1:9" ht="15">
      <c r="A841" s="379" t="s">
        <v>64</v>
      </c>
      <c r="B841" s="380"/>
      <c r="C841" s="380"/>
      <c r="D841" s="380"/>
      <c r="E841" s="89"/>
      <c r="F841" s="90" t="s">
        <v>65</v>
      </c>
      <c r="G841" s="91">
        <v>1.92</v>
      </c>
      <c r="H841" s="92"/>
      <c r="I841" s="93"/>
    </row>
    <row r="842" spans="1:9" ht="15">
      <c r="A842" s="18" t="s">
        <v>66</v>
      </c>
      <c r="B842" s="94"/>
      <c r="C842" s="40"/>
      <c r="D842" s="40"/>
      <c r="E842" s="40"/>
      <c r="F842" s="40"/>
      <c r="G842" s="40"/>
      <c r="H842" s="40"/>
      <c r="I842" s="21">
        <f>I836+I814</f>
        <v>145.4401</v>
      </c>
    </row>
    <row r="843" spans="1:9" ht="15">
      <c r="A843" s="18" t="s">
        <v>72</v>
      </c>
      <c r="B843" s="94"/>
      <c r="C843" s="40"/>
      <c r="D843" s="40"/>
      <c r="E843" s="40"/>
      <c r="F843" s="40"/>
      <c r="G843" s="95">
        <f>I844/I842-1</f>
        <v>-0.0030259880184351218</v>
      </c>
      <c r="H843" s="40"/>
      <c r="I843" s="21">
        <f>I844-I842</f>
        <v>-0.44010000000000105</v>
      </c>
    </row>
    <row r="844" spans="1:9" ht="15.75">
      <c r="A844" s="96" t="s">
        <v>67</v>
      </c>
      <c r="B844" s="97"/>
      <c r="C844" s="98"/>
      <c r="D844" s="98"/>
      <c r="E844" s="98"/>
      <c r="F844" s="98"/>
      <c r="G844" s="98"/>
      <c r="H844" s="98"/>
      <c r="I844" s="99">
        <v>145</v>
      </c>
    </row>
    <row r="846" spans="1:7" ht="15.75">
      <c r="A846" s="9" t="s">
        <v>68</v>
      </c>
      <c r="G846" s="92" t="s">
        <v>462</v>
      </c>
    </row>
    <row r="847" ht="12.75">
      <c r="A847" s="1" t="s">
        <v>461</v>
      </c>
    </row>
    <row r="872" spans="1:9" ht="15.75">
      <c r="A872" s="100"/>
      <c r="F872" s="2" t="s">
        <v>3</v>
      </c>
      <c r="I872" s="3"/>
    </row>
    <row r="873" spans="6:9" ht="15.75">
      <c r="F873" s="4" t="s">
        <v>73</v>
      </c>
      <c r="I873" s="3" t="s">
        <v>716</v>
      </c>
    </row>
    <row r="874" spans="6:9" ht="15.75">
      <c r="F874" s="4" t="s">
        <v>771</v>
      </c>
      <c r="I874" s="3" t="s">
        <v>717</v>
      </c>
    </row>
    <row r="875" spans="1:9" ht="14.25">
      <c r="A875" s="5" t="s">
        <v>465</v>
      </c>
      <c r="B875" s="5"/>
      <c r="C875" s="5"/>
      <c r="D875" s="5"/>
      <c r="E875" s="5"/>
      <c r="F875" s="5"/>
      <c r="G875" s="5"/>
      <c r="H875" s="5"/>
      <c r="I875" s="6"/>
    </row>
    <row r="876" spans="2:9" ht="15.75">
      <c r="B876" s="7"/>
      <c r="C876" s="7"/>
      <c r="D876" s="7" t="s">
        <v>9</v>
      </c>
      <c r="E876" s="7"/>
      <c r="F876" s="7"/>
      <c r="G876" s="7"/>
      <c r="H876" s="7"/>
      <c r="I876" s="8"/>
    </row>
    <row r="877" spans="1:9" ht="18.75">
      <c r="A877" s="9" t="s">
        <v>10</v>
      </c>
      <c r="B877" s="10"/>
      <c r="C877" s="10"/>
      <c r="D877" s="11" t="s">
        <v>257</v>
      </c>
      <c r="E877" s="12"/>
      <c r="F877" s="12"/>
      <c r="G877" s="12"/>
      <c r="H877" s="12"/>
      <c r="I877" s="3"/>
    </row>
    <row r="878" spans="1:9" ht="18.75">
      <c r="A878" s="9"/>
      <c r="B878" s="10"/>
      <c r="C878" s="10"/>
      <c r="D878" s="11" t="s">
        <v>258</v>
      </c>
      <c r="E878" s="12"/>
      <c r="F878" s="12"/>
      <c r="G878" s="12"/>
      <c r="H878" s="12"/>
      <c r="I878" s="3"/>
    </row>
    <row r="879" spans="1:9" ht="15.75">
      <c r="A879" s="13" t="s">
        <v>12</v>
      </c>
      <c r="B879" s="10"/>
      <c r="C879" s="10"/>
      <c r="D879" s="4" t="s">
        <v>259</v>
      </c>
      <c r="E879" s="14"/>
      <c r="F879" s="13"/>
      <c r="G879" s="15"/>
      <c r="H879" s="16"/>
      <c r="I879" s="17"/>
    </row>
    <row r="880" ht="15.75">
      <c r="D880" s="4" t="s">
        <v>260</v>
      </c>
    </row>
    <row r="881" spans="1:9" ht="18.75">
      <c r="A881" s="4"/>
      <c r="B881" s="11"/>
      <c r="C881" s="12"/>
      <c r="D881" s="12"/>
      <c r="E881" s="12"/>
      <c r="F881" s="12"/>
      <c r="G881" s="12"/>
      <c r="H881" s="12"/>
      <c r="I881" s="17" t="s">
        <v>14</v>
      </c>
    </row>
    <row r="882" spans="1:9" ht="18.75">
      <c r="A882" s="18" t="s">
        <v>15</v>
      </c>
      <c r="B882" s="19"/>
      <c r="C882" s="20"/>
      <c r="D882" s="20"/>
      <c r="E882" s="20"/>
      <c r="F882" s="20"/>
      <c r="G882" s="20"/>
      <c r="H882" s="20"/>
      <c r="I882" s="21">
        <f>I890+I891+I892+I900</f>
        <v>200.0946</v>
      </c>
    </row>
    <row r="883" spans="1:9" ht="15.75">
      <c r="A883" s="22" t="s">
        <v>16</v>
      </c>
      <c r="B883" s="23"/>
      <c r="C883" s="23"/>
      <c r="D883" s="23"/>
      <c r="E883" s="23"/>
      <c r="F883" s="23"/>
      <c r="G883" s="23"/>
      <c r="H883" s="23"/>
      <c r="I883" s="24"/>
    </row>
    <row r="884" spans="1:9" ht="33.75">
      <c r="A884" s="25" t="s">
        <v>17</v>
      </c>
      <c r="B884" s="26" t="s">
        <v>18</v>
      </c>
      <c r="C884" s="27" t="s">
        <v>19</v>
      </c>
      <c r="D884" s="28" t="s">
        <v>20</v>
      </c>
      <c r="E884" s="28" t="s">
        <v>21</v>
      </c>
      <c r="F884" s="28" t="s">
        <v>22</v>
      </c>
      <c r="G884" s="29" t="s">
        <v>23</v>
      </c>
      <c r="H884" s="30"/>
      <c r="I884" s="31"/>
    </row>
    <row r="885" spans="1:9" ht="12.75">
      <c r="A885" s="32" t="s">
        <v>24</v>
      </c>
      <c r="B885" s="33">
        <v>1</v>
      </c>
      <c r="C885" s="33">
        <v>15612</v>
      </c>
      <c r="D885" s="117">
        <f>148.9*0.75</f>
        <v>111.67500000000001</v>
      </c>
      <c r="E885" s="118">
        <f>D885*60</f>
        <v>6700.500000000001</v>
      </c>
      <c r="F885" s="29">
        <v>35</v>
      </c>
      <c r="G885" s="33">
        <f>B885*C885/E885*F885</f>
        <v>81.54913812402059</v>
      </c>
      <c r="H885" s="30"/>
      <c r="I885" s="31"/>
    </row>
    <row r="886" spans="1:9" ht="12.75">
      <c r="A886" s="35" t="s">
        <v>209</v>
      </c>
      <c r="B886" s="36">
        <v>1</v>
      </c>
      <c r="C886" s="36">
        <v>12627</v>
      </c>
      <c r="D886" s="117">
        <f>148.9*0.8</f>
        <v>119.12</v>
      </c>
      <c r="E886" s="119">
        <f>D886*60</f>
        <v>7147.200000000001</v>
      </c>
      <c r="F886" s="38">
        <v>4</v>
      </c>
      <c r="G886" s="36">
        <f>B886*C886/E886*F886</f>
        <v>7.0668233713901945</v>
      </c>
      <c r="H886" s="30"/>
      <c r="I886" s="31"/>
    </row>
    <row r="887" spans="1:8" ht="12.75">
      <c r="A887" s="39" t="s">
        <v>26</v>
      </c>
      <c r="B887" s="40"/>
      <c r="C887" s="41"/>
      <c r="D887" s="41"/>
      <c r="E887" s="41"/>
      <c r="F887" s="41"/>
      <c r="G887" s="42">
        <f>ROUND((G885+G886),2)</f>
        <v>88.62</v>
      </c>
      <c r="H887" s="30"/>
    </row>
    <row r="888" spans="1:9" ht="12.75">
      <c r="A888" s="369" t="s">
        <v>27</v>
      </c>
      <c r="B888" s="370"/>
      <c r="C888" s="370"/>
      <c r="D888" s="370"/>
      <c r="E888" s="370"/>
      <c r="F888" s="370"/>
      <c r="G888" s="101"/>
      <c r="H888" s="30"/>
      <c r="I888" s="44">
        <f>G887*G888</f>
        <v>0</v>
      </c>
    </row>
    <row r="889" spans="1:9" ht="12.75">
      <c r="A889" s="371" t="s">
        <v>28</v>
      </c>
      <c r="B889" s="372"/>
      <c r="C889" s="372"/>
      <c r="D889" s="372"/>
      <c r="E889" s="372"/>
      <c r="F889" s="45" t="s">
        <v>29</v>
      </c>
      <c r="G889" s="46">
        <v>1.33</v>
      </c>
      <c r="H889" s="40"/>
      <c r="I889" s="47">
        <f>G887*G889</f>
        <v>117.86460000000001</v>
      </c>
    </row>
    <row r="890" spans="1:9" ht="15">
      <c r="A890" s="48" t="s">
        <v>30</v>
      </c>
      <c r="B890" s="40"/>
      <c r="C890" s="40"/>
      <c r="D890" s="40"/>
      <c r="E890" s="40"/>
      <c r="F890" s="40"/>
      <c r="G890" s="49"/>
      <c r="H890" s="40"/>
      <c r="I890" s="21">
        <f>I888+I889</f>
        <v>117.86460000000001</v>
      </c>
    </row>
    <row r="891" spans="1:9" ht="15">
      <c r="A891" s="48" t="s">
        <v>31</v>
      </c>
      <c r="B891" s="50"/>
      <c r="C891" s="40"/>
      <c r="D891" s="40"/>
      <c r="E891" s="40"/>
      <c r="F891" s="40"/>
      <c r="G891" s="51">
        <v>30.2</v>
      </c>
      <c r="H891" s="40" t="s">
        <v>32</v>
      </c>
      <c r="I891" s="21">
        <f>ROUND((I890*G891/100),2)</f>
        <v>35.6</v>
      </c>
    </row>
    <row r="892" spans="1:9" ht="15">
      <c r="A892" s="48" t="s">
        <v>33</v>
      </c>
      <c r="B892" s="50"/>
      <c r="C892" s="40"/>
      <c r="D892" s="40"/>
      <c r="E892" s="40"/>
      <c r="F892" s="41" t="s">
        <v>34</v>
      </c>
      <c r="G892" s="40"/>
      <c r="H892" s="40"/>
      <c r="I892" s="21">
        <f>ROUND(F899,2)</f>
        <v>37.64</v>
      </c>
    </row>
    <row r="893" spans="1:9" ht="22.5">
      <c r="A893" s="52" t="s">
        <v>35</v>
      </c>
      <c r="B893" s="53" t="s">
        <v>36</v>
      </c>
      <c r="C893" s="54" t="s">
        <v>37</v>
      </c>
      <c r="D893" s="55" t="s">
        <v>38</v>
      </c>
      <c r="E893" s="55" t="s">
        <v>39</v>
      </c>
      <c r="F893" s="55" t="s">
        <v>40</v>
      </c>
      <c r="G893" s="30"/>
      <c r="H893" s="30"/>
      <c r="I893" s="31"/>
    </row>
    <row r="894" spans="1:9" ht="12.75">
      <c r="A894" s="32" t="s">
        <v>223</v>
      </c>
      <c r="B894" s="33" t="s">
        <v>135</v>
      </c>
      <c r="C894" s="33">
        <v>1</v>
      </c>
      <c r="D894" s="34"/>
      <c r="E894" s="56">
        <v>7.21</v>
      </c>
      <c r="F894" s="56">
        <f>E894*C894</f>
        <v>7.21</v>
      </c>
      <c r="G894" s="57"/>
      <c r="H894" s="30"/>
      <c r="I894" s="31"/>
    </row>
    <row r="895" spans="1:9" ht="12.75">
      <c r="A895" s="35" t="s">
        <v>169</v>
      </c>
      <c r="B895" s="36" t="s">
        <v>135</v>
      </c>
      <c r="C895" s="36">
        <v>2</v>
      </c>
      <c r="D895" s="37"/>
      <c r="E895" s="125">
        <v>10.85</v>
      </c>
      <c r="F895" s="125">
        <f>E895*C895</f>
        <v>21.7</v>
      </c>
      <c r="G895" s="57"/>
      <c r="H895" s="30"/>
      <c r="I895" s="31"/>
    </row>
    <row r="896" spans="1:9" ht="12.75">
      <c r="A896" s="35" t="s">
        <v>172</v>
      </c>
      <c r="B896" s="36" t="s">
        <v>135</v>
      </c>
      <c r="C896" s="36">
        <v>5</v>
      </c>
      <c r="D896" s="37"/>
      <c r="E896" s="125">
        <v>0.11</v>
      </c>
      <c r="F896" s="125">
        <f>E896*C896</f>
        <v>0.55</v>
      </c>
      <c r="G896" s="57"/>
      <c r="H896" s="30"/>
      <c r="I896" s="31"/>
    </row>
    <row r="897" spans="1:9" ht="12.75">
      <c r="A897" s="35" t="s">
        <v>240</v>
      </c>
      <c r="B897" s="36" t="s">
        <v>135</v>
      </c>
      <c r="C897" s="36">
        <v>1</v>
      </c>
      <c r="D897" s="37"/>
      <c r="E897" s="125">
        <v>1.19</v>
      </c>
      <c r="F897" s="125">
        <f>E897*C897</f>
        <v>1.19</v>
      </c>
      <c r="G897" s="57"/>
      <c r="H897" s="30"/>
      <c r="I897" s="31"/>
    </row>
    <row r="898" spans="1:9" ht="12.75">
      <c r="A898" s="35" t="s">
        <v>261</v>
      </c>
      <c r="B898" s="36" t="s">
        <v>135</v>
      </c>
      <c r="C898" s="36">
        <v>1</v>
      </c>
      <c r="D898" s="37"/>
      <c r="E898" s="125">
        <v>6.99</v>
      </c>
      <c r="F898" s="125">
        <f>E898*C898</f>
        <v>6.99</v>
      </c>
      <c r="G898" s="57"/>
      <c r="H898" s="30"/>
      <c r="I898" s="31"/>
    </row>
    <row r="899" spans="1:9" ht="12.75">
      <c r="A899" s="58" t="s">
        <v>46</v>
      </c>
      <c r="B899" s="36"/>
      <c r="C899" s="36"/>
      <c r="D899" s="37"/>
      <c r="E899" s="38"/>
      <c r="F899" s="59">
        <f>SUM(F894:F898)</f>
        <v>37.64</v>
      </c>
      <c r="G899" s="57"/>
      <c r="H899" s="30"/>
      <c r="I899" s="31"/>
    </row>
    <row r="900" spans="1:9" ht="15">
      <c r="A900" s="48" t="s">
        <v>47</v>
      </c>
      <c r="B900" s="40"/>
      <c r="C900" s="40"/>
      <c r="D900" s="40"/>
      <c r="E900" s="40"/>
      <c r="F900" s="40"/>
      <c r="G900" s="40"/>
      <c r="H900" s="40"/>
      <c r="I900" s="21">
        <f>ROUND(F905,2)</f>
        <v>8.99</v>
      </c>
    </row>
    <row r="901" spans="1:9" ht="33.75">
      <c r="A901" s="60" t="s">
        <v>35</v>
      </c>
      <c r="B901" s="61" t="s">
        <v>48</v>
      </c>
      <c r="C901" s="62" t="s">
        <v>49</v>
      </c>
      <c r="D901" s="61" t="s">
        <v>215</v>
      </c>
      <c r="E901" s="63"/>
      <c r="F901" s="63"/>
      <c r="G901" s="63"/>
      <c r="H901" s="30"/>
      <c r="I901" s="31"/>
    </row>
    <row r="902" spans="1:9" ht="12.75">
      <c r="A902" s="64" t="s">
        <v>220</v>
      </c>
      <c r="B902" s="65">
        <v>440046</v>
      </c>
      <c r="C902" s="26">
        <v>41.08</v>
      </c>
      <c r="D902" s="66">
        <f>B902*C902/100</f>
        <v>180770.8968</v>
      </c>
      <c r="E902" s="63"/>
      <c r="F902" s="63"/>
      <c r="G902" s="63"/>
      <c r="H902" s="30"/>
      <c r="I902" s="31"/>
    </row>
    <row r="903" spans="1:9" ht="12.75">
      <c r="A903" s="69" t="s">
        <v>53</v>
      </c>
      <c r="B903" s="69"/>
      <c r="C903" s="69"/>
      <c r="D903" s="66">
        <f>SUM(D902:D902)</f>
        <v>180770.8968</v>
      </c>
      <c r="E903" s="63"/>
      <c r="F903" s="63"/>
      <c r="G903" s="63"/>
      <c r="H903" s="30"/>
      <c r="I903" s="31"/>
    </row>
    <row r="904" spans="1:9" ht="45">
      <c r="A904" s="70" t="s">
        <v>54</v>
      </c>
      <c r="B904" s="71"/>
      <c r="C904" s="28" t="s">
        <v>55</v>
      </c>
      <c r="D904" s="71"/>
      <c r="E904" s="72" t="s">
        <v>56</v>
      </c>
      <c r="F904" s="373" t="s">
        <v>57</v>
      </c>
      <c r="G904" s="374"/>
      <c r="H904" s="30"/>
      <c r="I904" s="31"/>
    </row>
    <row r="905" spans="1:9" ht="12.75">
      <c r="A905" s="66">
        <f>D903</f>
        <v>180770.8968</v>
      </c>
      <c r="B905" s="73"/>
      <c r="C905" s="120">
        <f>D885*60*12</f>
        <v>80406.00000000001</v>
      </c>
      <c r="D905" s="73"/>
      <c r="E905" s="73">
        <f>F886</f>
        <v>4</v>
      </c>
      <c r="F905" s="375">
        <f>(A905/C905*E905)</f>
        <v>8.992905842847547</v>
      </c>
      <c r="G905" s="376"/>
      <c r="H905" s="30"/>
      <c r="I905" s="31"/>
    </row>
    <row r="906" spans="1:9" ht="15">
      <c r="A906" s="74" t="s">
        <v>58</v>
      </c>
      <c r="B906" s="75"/>
      <c r="C906" s="30"/>
      <c r="D906" s="76"/>
      <c r="E906" s="77"/>
      <c r="F906" s="30"/>
      <c r="G906" s="30"/>
      <c r="H906" s="30"/>
      <c r="I906" s="78">
        <f>I907+I909+I910</f>
        <v>399.18</v>
      </c>
    </row>
    <row r="907" spans="1:9" ht="15">
      <c r="A907" s="48" t="s">
        <v>59</v>
      </c>
      <c r="B907" s="50"/>
      <c r="C907" s="40"/>
      <c r="D907" s="41"/>
      <c r="E907" s="79"/>
      <c r="F907" s="40"/>
      <c r="G907" s="40"/>
      <c r="H907" s="40"/>
      <c r="I907" s="21">
        <v>51.56</v>
      </c>
    </row>
    <row r="908" spans="1:9" ht="15">
      <c r="A908" s="377" t="s">
        <v>60</v>
      </c>
      <c r="B908" s="378"/>
      <c r="C908" s="378"/>
      <c r="D908" s="378"/>
      <c r="E908" s="378"/>
      <c r="F908" s="81" t="s">
        <v>61</v>
      </c>
      <c r="G908" s="82">
        <v>1.05</v>
      </c>
      <c r="H908" s="30"/>
      <c r="I908" s="83"/>
    </row>
    <row r="909" spans="1:9" ht="15">
      <c r="A909" s="48" t="s">
        <v>62</v>
      </c>
      <c r="B909" s="50"/>
      <c r="C909" s="40"/>
      <c r="D909" s="40"/>
      <c r="E909" s="40"/>
      <c r="F909" s="40"/>
      <c r="G909" s="51">
        <v>30.2</v>
      </c>
      <c r="H909" s="40" t="s">
        <v>32</v>
      </c>
      <c r="I909" s="21">
        <f>ROUND(I907*G909%,2)</f>
        <v>15.57</v>
      </c>
    </row>
    <row r="910" spans="1:9" ht="15">
      <c r="A910" s="84" t="s">
        <v>63</v>
      </c>
      <c r="B910" s="85"/>
      <c r="C910" s="85"/>
      <c r="D910" s="86"/>
      <c r="E910" s="87"/>
      <c r="F910" s="85"/>
      <c r="G910" s="85"/>
      <c r="H910" s="85"/>
      <c r="I910" s="88">
        <v>332.05</v>
      </c>
    </row>
    <row r="911" spans="1:9" ht="15">
      <c r="A911" s="379" t="s">
        <v>64</v>
      </c>
      <c r="B911" s="380"/>
      <c r="C911" s="380"/>
      <c r="D911" s="380"/>
      <c r="E911" s="89"/>
      <c r="F911" s="90" t="s">
        <v>65</v>
      </c>
      <c r="G911" s="91">
        <v>1.92</v>
      </c>
      <c r="H911" s="92"/>
      <c r="I911" s="93"/>
    </row>
    <row r="912" spans="1:9" ht="15">
      <c r="A912" s="18" t="s">
        <v>66</v>
      </c>
      <c r="B912" s="94"/>
      <c r="C912" s="40"/>
      <c r="D912" s="40"/>
      <c r="E912" s="40"/>
      <c r="F912" s="40"/>
      <c r="G912" s="40"/>
      <c r="H912" s="40"/>
      <c r="I912" s="21">
        <f>I906+I882</f>
        <v>599.2746</v>
      </c>
    </row>
    <row r="913" spans="1:9" ht="15">
      <c r="A913" s="18" t="s">
        <v>72</v>
      </c>
      <c r="B913" s="94"/>
      <c r="C913" s="40"/>
      <c r="D913" s="40"/>
      <c r="E913" s="40"/>
      <c r="F913" s="40"/>
      <c r="G913" s="95">
        <f>I914/I912-1</f>
        <v>-0.16565794712474047</v>
      </c>
      <c r="H913" s="40"/>
      <c r="I913" s="21">
        <f>I914-I912</f>
        <v>-99.27459999999996</v>
      </c>
    </row>
    <row r="914" spans="1:9" ht="15.75">
      <c r="A914" s="96" t="s">
        <v>67</v>
      </c>
      <c r="B914" s="97"/>
      <c r="C914" s="98"/>
      <c r="D914" s="98"/>
      <c r="E914" s="98"/>
      <c r="F914" s="98"/>
      <c r="G914" s="98"/>
      <c r="H914" s="98"/>
      <c r="I914" s="99">
        <v>500</v>
      </c>
    </row>
    <row r="916" spans="1:7" ht="15.75">
      <c r="A916" s="9" t="s">
        <v>68</v>
      </c>
      <c r="G916" s="92" t="s">
        <v>462</v>
      </c>
    </row>
    <row r="917" ht="12.75">
      <c r="A917" s="1" t="s">
        <v>461</v>
      </c>
    </row>
    <row r="938" spans="1:9" ht="15.75">
      <c r="A938" s="100"/>
      <c r="F938" s="2" t="s">
        <v>3</v>
      </c>
      <c r="I938" s="3"/>
    </row>
    <row r="939" spans="6:9" ht="15.75">
      <c r="F939" s="4" t="s">
        <v>73</v>
      </c>
      <c r="I939" s="3" t="s">
        <v>716</v>
      </c>
    </row>
    <row r="940" spans="6:9" ht="15.75">
      <c r="F940" s="4" t="s">
        <v>772</v>
      </c>
      <c r="I940" s="3" t="s">
        <v>717</v>
      </c>
    </row>
    <row r="941" spans="1:9" ht="14.25">
      <c r="A941" s="5" t="s">
        <v>465</v>
      </c>
      <c r="B941" s="5"/>
      <c r="C941" s="5"/>
      <c r="D941" s="5"/>
      <c r="E941" s="5"/>
      <c r="F941" s="5"/>
      <c r="G941" s="5"/>
      <c r="H941" s="5"/>
      <c r="I941" s="6"/>
    </row>
    <row r="942" spans="2:9" ht="15.75">
      <c r="B942" s="7"/>
      <c r="C942" s="7"/>
      <c r="D942" s="7" t="s">
        <v>9</v>
      </c>
      <c r="E942" s="7"/>
      <c r="F942" s="7"/>
      <c r="G942" s="7"/>
      <c r="H942" s="7"/>
      <c r="I942" s="8"/>
    </row>
    <row r="943" spans="1:9" ht="18.75">
      <c r="A943" s="9" t="s">
        <v>10</v>
      </c>
      <c r="B943" s="10"/>
      <c r="C943" s="10"/>
      <c r="D943" s="126" t="s">
        <v>262</v>
      </c>
      <c r="E943" s="12"/>
      <c r="F943" s="12"/>
      <c r="G943" s="12"/>
      <c r="H943" s="12"/>
      <c r="I943" s="3"/>
    </row>
    <row r="944" spans="1:9" ht="15.75">
      <c r="A944" s="13" t="s">
        <v>12</v>
      </c>
      <c r="B944" s="10"/>
      <c r="C944" s="10"/>
      <c r="D944" s="4" t="s">
        <v>263</v>
      </c>
      <c r="E944" s="14"/>
      <c r="F944" s="13"/>
      <c r="G944" s="15"/>
      <c r="H944" s="16"/>
      <c r="I944" s="17"/>
    </row>
    <row r="945" ht="15.75">
      <c r="D945" s="4"/>
    </row>
    <row r="946" spans="1:9" ht="18.75">
      <c r="A946" s="4"/>
      <c r="B946" s="11"/>
      <c r="C946" s="12"/>
      <c r="D946" s="12"/>
      <c r="E946" s="12"/>
      <c r="F946" s="12"/>
      <c r="G946" s="12"/>
      <c r="H946" s="12"/>
      <c r="I946" s="17" t="s">
        <v>14</v>
      </c>
    </row>
    <row r="947" spans="1:9" ht="18.75">
      <c r="A947" s="18" t="s">
        <v>15</v>
      </c>
      <c r="B947" s="19"/>
      <c r="C947" s="20"/>
      <c r="D947" s="20"/>
      <c r="E947" s="20"/>
      <c r="F947" s="20"/>
      <c r="G947" s="20"/>
      <c r="H947" s="20"/>
      <c r="I947" s="21">
        <f>I955+I956+I957+I967</f>
        <v>71.678</v>
      </c>
    </row>
    <row r="948" spans="1:9" ht="15.75">
      <c r="A948" s="22" t="s">
        <v>16</v>
      </c>
      <c r="B948" s="23"/>
      <c r="C948" s="23"/>
      <c r="D948" s="23"/>
      <c r="E948" s="23"/>
      <c r="F948" s="23"/>
      <c r="G948" s="23"/>
      <c r="H948" s="23"/>
      <c r="I948" s="24"/>
    </row>
    <row r="949" spans="1:9" ht="33.75">
      <c r="A949" s="25" t="s">
        <v>17</v>
      </c>
      <c r="B949" s="26" t="s">
        <v>18</v>
      </c>
      <c r="C949" s="27" t="s">
        <v>19</v>
      </c>
      <c r="D949" s="28" t="s">
        <v>20</v>
      </c>
      <c r="E949" s="28" t="s">
        <v>21</v>
      </c>
      <c r="F949" s="28" t="s">
        <v>22</v>
      </c>
      <c r="G949" s="29" t="s">
        <v>23</v>
      </c>
      <c r="H949" s="30"/>
      <c r="I949" s="31"/>
    </row>
    <row r="950" spans="1:9" ht="12.75">
      <c r="A950" s="32" t="s">
        <v>24</v>
      </c>
      <c r="B950" s="33">
        <v>1</v>
      </c>
      <c r="C950" s="33">
        <v>15612</v>
      </c>
      <c r="D950" s="117">
        <f>148.9*0.75</f>
        <v>111.67500000000001</v>
      </c>
      <c r="E950" s="118">
        <f>D950*60</f>
        <v>6700.500000000001</v>
      </c>
      <c r="F950" s="29">
        <v>0</v>
      </c>
      <c r="G950" s="33">
        <f>B950*C950/E950*F950</f>
        <v>0</v>
      </c>
      <c r="H950" s="30"/>
      <c r="I950" s="31"/>
    </row>
    <row r="951" spans="1:9" ht="12.75">
      <c r="A951" s="35" t="s">
        <v>209</v>
      </c>
      <c r="B951" s="36">
        <v>1</v>
      </c>
      <c r="C951" s="36">
        <v>12627</v>
      </c>
      <c r="D951" s="117">
        <f>148.9*0.8</f>
        <v>119.12</v>
      </c>
      <c r="E951" s="119">
        <f>D951*60</f>
        <v>7147.200000000001</v>
      </c>
      <c r="F951" s="38">
        <v>6</v>
      </c>
      <c r="G951" s="36">
        <f>B951*C951/E951*F951</f>
        <v>10.600235057085293</v>
      </c>
      <c r="H951" s="30"/>
      <c r="I951" s="31"/>
    </row>
    <row r="952" spans="1:8" ht="12.75">
      <c r="A952" s="39" t="s">
        <v>26</v>
      </c>
      <c r="B952" s="40"/>
      <c r="C952" s="41"/>
      <c r="D952" s="41"/>
      <c r="E952" s="41"/>
      <c r="F952" s="41"/>
      <c r="G952" s="42">
        <f>ROUND((G950+G951),2)</f>
        <v>10.6</v>
      </c>
      <c r="H952" s="30"/>
    </row>
    <row r="953" spans="1:9" ht="12.75">
      <c r="A953" s="369" t="s">
        <v>27</v>
      </c>
      <c r="B953" s="370"/>
      <c r="C953" s="370"/>
      <c r="D953" s="370"/>
      <c r="E953" s="370"/>
      <c r="F953" s="370"/>
      <c r="G953" s="101"/>
      <c r="H953" s="30"/>
      <c r="I953" s="44">
        <f>G952*G953</f>
        <v>0</v>
      </c>
    </row>
    <row r="954" spans="1:9" ht="12.75">
      <c r="A954" s="371" t="s">
        <v>28</v>
      </c>
      <c r="B954" s="372"/>
      <c r="C954" s="372"/>
      <c r="D954" s="372"/>
      <c r="E954" s="372"/>
      <c r="F954" s="45" t="s">
        <v>29</v>
      </c>
      <c r="G954" s="46">
        <v>1.33</v>
      </c>
      <c r="H954" s="40"/>
      <c r="I954" s="47">
        <f>G952*G954</f>
        <v>14.098</v>
      </c>
    </row>
    <row r="955" spans="1:9" ht="15">
      <c r="A955" s="48" t="s">
        <v>30</v>
      </c>
      <c r="B955" s="40"/>
      <c r="C955" s="40"/>
      <c r="D955" s="40"/>
      <c r="E955" s="40"/>
      <c r="F955" s="40"/>
      <c r="G955" s="49"/>
      <c r="H955" s="40"/>
      <c r="I955" s="21">
        <f>I953+I954</f>
        <v>14.098</v>
      </c>
    </row>
    <row r="956" spans="1:9" ht="15">
      <c r="A956" s="48" t="s">
        <v>31</v>
      </c>
      <c r="B956" s="50"/>
      <c r="C956" s="40"/>
      <c r="D956" s="40"/>
      <c r="E956" s="40"/>
      <c r="F956" s="40"/>
      <c r="G956" s="51">
        <v>30.2</v>
      </c>
      <c r="H956" s="40" t="s">
        <v>32</v>
      </c>
      <c r="I956" s="21">
        <f>ROUND((I955*G956/100),2)</f>
        <v>4.26</v>
      </c>
    </row>
    <row r="957" spans="1:9" ht="15">
      <c r="A957" s="48" t="s">
        <v>33</v>
      </c>
      <c r="B957" s="50"/>
      <c r="C957" s="40"/>
      <c r="D957" s="40"/>
      <c r="E957" s="40"/>
      <c r="F957" s="41" t="s">
        <v>34</v>
      </c>
      <c r="G957" s="40"/>
      <c r="H957" s="40"/>
      <c r="I957" s="21">
        <f>ROUND(F966,2)</f>
        <v>45.97</v>
      </c>
    </row>
    <row r="958" spans="1:9" ht="22.5">
      <c r="A958" s="52" t="s">
        <v>35</v>
      </c>
      <c r="B958" s="53" t="s">
        <v>36</v>
      </c>
      <c r="C958" s="54" t="s">
        <v>37</v>
      </c>
      <c r="D958" s="55" t="s">
        <v>38</v>
      </c>
      <c r="E958" s="55" t="s">
        <v>39</v>
      </c>
      <c r="F958" s="55" t="s">
        <v>40</v>
      </c>
      <c r="G958" s="30"/>
      <c r="H958" s="30"/>
      <c r="I958" s="31"/>
    </row>
    <row r="959" spans="1:9" ht="12.75">
      <c r="A959" s="130" t="s">
        <v>223</v>
      </c>
      <c r="B959" s="128" t="s">
        <v>135</v>
      </c>
      <c r="C959" s="33">
        <v>1</v>
      </c>
      <c r="D959" s="34"/>
      <c r="E959" s="56">
        <v>7.21</v>
      </c>
      <c r="F959" s="56">
        <f aca="true" t="shared" si="8" ref="F959:F965">E959*C959</f>
        <v>7.21</v>
      </c>
      <c r="G959" s="57"/>
      <c r="H959" s="30"/>
      <c r="I959" s="31"/>
    </row>
    <row r="960" spans="1:9" ht="12.75">
      <c r="A960" s="130" t="s">
        <v>225</v>
      </c>
      <c r="B960" s="129" t="s">
        <v>137</v>
      </c>
      <c r="C960" s="36">
        <v>1</v>
      </c>
      <c r="D960" s="37"/>
      <c r="E960" s="125">
        <v>0.11</v>
      </c>
      <c r="F960" s="56">
        <f t="shared" si="8"/>
        <v>0.11</v>
      </c>
      <c r="G960" s="57"/>
      <c r="H960" s="30"/>
      <c r="I960" s="31"/>
    </row>
    <row r="961" spans="1:9" ht="12.75">
      <c r="A961" s="130" t="s">
        <v>226</v>
      </c>
      <c r="B961" s="129" t="s">
        <v>137</v>
      </c>
      <c r="C961" s="36">
        <v>1</v>
      </c>
      <c r="D961" s="37"/>
      <c r="E961" s="125">
        <v>0.66</v>
      </c>
      <c r="F961" s="56">
        <f t="shared" si="8"/>
        <v>0.66</v>
      </c>
      <c r="G961" s="57"/>
      <c r="H961" s="30"/>
      <c r="I961" s="31"/>
    </row>
    <row r="962" spans="1:9" ht="12.75">
      <c r="A962" s="130" t="s">
        <v>169</v>
      </c>
      <c r="B962" s="129" t="s">
        <v>135</v>
      </c>
      <c r="C962" s="36">
        <v>2</v>
      </c>
      <c r="D962" s="37"/>
      <c r="E962" s="125">
        <v>10.85</v>
      </c>
      <c r="F962" s="125">
        <f t="shared" si="8"/>
        <v>21.7</v>
      </c>
      <c r="G962" s="57"/>
      <c r="H962" s="30"/>
      <c r="I962" s="31"/>
    </row>
    <row r="963" spans="1:9" ht="12.75">
      <c r="A963" s="130" t="s">
        <v>172</v>
      </c>
      <c r="B963" s="129" t="s">
        <v>135</v>
      </c>
      <c r="C963" s="36">
        <v>5</v>
      </c>
      <c r="D963" s="37"/>
      <c r="E963" s="125">
        <v>0.11</v>
      </c>
      <c r="F963" s="125">
        <f t="shared" si="8"/>
        <v>0.55</v>
      </c>
      <c r="G963" s="57"/>
      <c r="H963" s="30"/>
      <c r="I963" s="31"/>
    </row>
    <row r="964" spans="1:9" ht="12.75">
      <c r="A964" s="130" t="s">
        <v>224</v>
      </c>
      <c r="B964" s="129" t="s">
        <v>135</v>
      </c>
      <c r="C964" s="36">
        <v>1</v>
      </c>
      <c r="D964" s="37"/>
      <c r="E964" s="125">
        <v>10.09</v>
      </c>
      <c r="F964" s="125">
        <f t="shared" si="8"/>
        <v>10.09</v>
      </c>
      <c r="G964" s="57"/>
      <c r="H964" s="30"/>
      <c r="I964" s="31"/>
    </row>
    <row r="965" spans="1:9" ht="12.75">
      <c r="A965" s="34" t="s">
        <v>264</v>
      </c>
      <c r="B965" s="129" t="s">
        <v>135</v>
      </c>
      <c r="C965" s="36">
        <v>1</v>
      </c>
      <c r="D965" s="37"/>
      <c r="E965" s="125">
        <v>5.65</v>
      </c>
      <c r="F965" s="125">
        <f t="shared" si="8"/>
        <v>5.65</v>
      </c>
      <c r="G965" s="57"/>
      <c r="H965" s="30"/>
      <c r="I965" s="31"/>
    </row>
    <row r="966" spans="1:9" ht="12.75">
      <c r="A966" s="58" t="s">
        <v>46</v>
      </c>
      <c r="B966" s="36"/>
      <c r="C966" s="36"/>
      <c r="D966" s="37"/>
      <c r="E966" s="38"/>
      <c r="F966" s="59">
        <f>SUM(F959:F965)</f>
        <v>45.97</v>
      </c>
      <c r="G966" s="57"/>
      <c r="H966" s="30"/>
      <c r="I966" s="31"/>
    </row>
    <row r="967" spans="1:9" ht="15">
      <c r="A967" s="48" t="s">
        <v>47</v>
      </c>
      <c r="B967" s="40"/>
      <c r="C967" s="40"/>
      <c r="D967" s="40"/>
      <c r="E967" s="40"/>
      <c r="F967" s="40"/>
      <c r="G967" s="40"/>
      <c r="H967" s="40"/>
      <c r="I967" s="21">
        <f>ROUND(F972,2)</f>
        <v>7.35</v>
      </c>
    </row>
    <row r="968" spans="1:9" ht="33.75">
      <c r="A968" s="60" t="s">
        <v>35</v>
      </c>
      <c r="B968" s="61" t="s">
        <v>48</v>
      </c>
      <c r="C968" s="62" t="s">
        <v>49</v>
      </c>
      <c r="D968" s="61" t="s">
        <v>215</v>
      </c>
      <c r="E968" s="63"/>
      <c r="F968" s="63"/>
      <c r="G968" s="63"/>
      <c r="H968" s="30"/>
      <c r="I968" s="31"/>
    </row>
    <row r="969" spans="1:9" ht="12.75">
      <c r="A969" s="60" t="s">
        <v>230</v>
      </c>
      <c r="B969" s="65">
        <v>239632</v>
      </c>
      <c r="C969" s="26">
        <v>41.08</v>
      </c>
      <c r="D969" s="66">
        <f>B969*C969/100</f>
        <v>98440.82560000001</v>
      </c>
      <c r="E969" s="63"/>
      <c r="F969" s="63"/>
      <c r="G969" s="63"/>
      <c r="H969" s="30"/>
      <c r="I969" s="31"/>
    </row>
    <row r="970" spans="1:9" ht="12.75">
      <c r="A970" s="69" t="s">
        <v>53</v>
      </c>
      <c r="B970" s="69"/>
      <c r="C970" s="69"/>
      <c r="D970" s="66">
        <f>SUM(D969:D969)</f>
        <v>98440.82560000001</v>
      </c>
      <c r="E970" s="63"/>
      <c r="F970" s="63"/>
      <c r="G970" s="63"/>
      <c r="H970" s="30"/>
      <c r="I970" s="31"/>
    </row>
    <row r="971" spans="1:9" ht="45">
      <c r="A971" s="70" t="s">
        <v>54</v>
      </c>
      <c r="B971" s="71"/>
      <c r="C971" s="28" t="s">
        <v>55</v>
      </c>
      <c r="D971" s="71"/>
      <c r="E971" s="72" t="s">
        <v>56</v>
      </c>
      <c r="F971" s="373" t="s">
        <v>57</v>
      </c>
      <c r="G971" s="374"/>
      <c r="H971" s="30"/>
      <c r="I971" s="31"/>
    </row>
    <row r="972" spans="1:9" ht="12.75">
      <c r="A972" s="66">
        <f>D970</f>
        <v>98440.82560000001</v>
      </c>
      <c r="B972" s="73"/>
      <c r="C972" s="120">
        <f>D950*60*12</f>
        <v>80406.00000000001</v>
      </c>
      <c r="D972" s="73"/>
      <c r="E972" s="73">
        <f>F951</f>
        <v>6</v>
      </c>
      <c r="F972" s="375">
        <f>(A972/C972*E972)</f>
        <v>7.34578207596448</v>
      </c>
      <c r="G972" s="376"/>
      <c r="H972" s="30"/>
      <c r="I972" s="31"/>
    </row>
    <row r="973" spans="1:9" ht="15">
      <c r="A973" s="74" t="s">
        <v>58</v>
      </c>
      <c r="B973" s="75"/>
      <c r="C973" s="30"/>
      <c r="D973" s="76"/>
      <c r="E973" s="77"/>
      <c r="F973" s="30"/>
      <c r="G973" s="30"/>
      <c r="H973" s="30"/>
      <c r="I973" s="78">
        <f>I974+I976+I977</f>
        <v>176</v>
      </c>
    </row>
    <row r="974" spans="1:9" ht="15">
      <c r="A974" s="48" t="s">
        <v>59</v>
      </c>
      <c r="B974" s="50"/>
      <c r="C974" s="40"/>
      <c r="D974" s="41"/>
      <c r="E974" s="79"/>
      <c r="F974" s="40"/>
      <c r="G974" s="40"/>
      <c r="H974" s="40"/>
      <c r="I974" s="21">
        <v>26.22</v>
      </c>
    </row>
    <row r="975" spans="1:9" ht="15">
      <c r="A975" s="377" t="s">
        <v>60</v>
      </c>
      <c r="B975" s="378"/>
      <c r="C975" s="378"/>
      <c r="D975" s="378"/>
      <c r="E975" s="378"/>
      <c r="F975" s="81" t="s">
        <v>61</v>
      </c>
      <c r="G975" s="82">
        <v>1.05</v>
      </c>
      <c r="H975" s="30"/>
      <c r="I975" s="83"/>
    </row>
    <row r="976" spans="1:9" ht="15">
      <c r="A976" s="48" t="s">
        <v>62</v>
      </c>
      <c r="B976" s="50"/>
      <c r="C976" s="40"/>
      <c r="D976" s="40"/>
      <c r="E976" s="40"/>
      <c r="F976" s="40"/>
      <c r="G976" s="51">
        <v>30.2</v>
      </c>
      <c r="H976" s="40" t="s">
        <v>32</v>
      </c>
      <c r="I976" s="21">
        <f>ROUND(I974*G976%,2)</f>
        <v>7.92</v>
      </c>
    </row>
    <row r="977" spans="1:9" ht="15">
      <c r="A977" s="84" t="s">
        <v>63</v>
      </c>
      <c r="B977" s="85"/>
      <c r="C977" s="85"/>
      <c r="D977" s="86"/>
      <c r="E977" s="87"/>
      <c r="F977" s="85"/>
      <c r="G977" s="85"/>
      <c r="H977" s="85"/>
      <c r="I977" s="88">
        <v>141.86</v>
      </c>
    </row>
    <row r="978" spans="1:9" ht="15">
      <c r="A978" s="379" t="s">
        <v>64</v>
      </c>
      <c r="B978" s="380"/>
      <c r="C978" s="380"/>
      <c r="D978" s="380"/>
      <c r="E978" s="89"/>
      <c r="F978" s="90" t="s">
        <v>65</v>
      </c>
      <c r="G978" s="91">
        <v>1.92</v>
      </c>
      <c r="H978" s="92"/>
      <c r="I978" s="93"/>
    </row>
    <row r="979" spans="1:9" ht="15">
      <c r="A979" s="18" t="s">
        <v>66</v>
      </c>
      <c r="B979" s="94"/>
      <c r="C979" s="40"/>
      <c r="D979" s="40"/>
      <c r="E979" s="40"/>
      <c r="F979" s="40"/>
      <c r="G979" s="40"/>
      <c r="H979" s="40"/>
      <c r="I979" s="21">
        <f>I973+I947</f>
        <v>247.678</v>
      </c>
    </row>
    <row r="980" spans="1:9" ht="15">
      <c r="A980" s="18" t="s">
        <v>72</v>
      </c>
      <c r="B980" s="94"/>
      <c r="C980" s="40"/>
      <c r="D980" s="40"/>
      <c r="E980" s="40"/>
      <c r="F980" s="40"/>
      <c r="G980" s="95">
        <f>I981/I979-1</f>
        <v>0.009375075703130786</v>
      </c>
      <c r="H980" s="40"/>
      <c r="I980" s="21">
        <f>I981-I979</f>
        <v>2.3220000000000027</v>
      </c>
    </row>
    <row r="981" spans="1:9" ht="15.75">
      <c r="A981" s="96" t="s">
        <v>67</v>
      </c>
      <c r="B981" s="97"/>
      <c r="C981" s="98"/>
      <c r="D981" s="98"/>
      <c r="E981" s="98"/>
      <c r="F981" s="98"/>
      <c r="G981" s="98"/>
      <c r="H981" s="98"/>
      <c r="I981" s="99">
        <v>250</v>
      </c>
    </row>
    <row r="983" spans="1:7" ht="15.75">
      <c r="A983" s="9" t="s">
        <v>68</v>
      </c>
      <c r="G983" s="92" t="s">
        <v>462</v>
      </c>
    </row>
    <row r="984" ht="12.75">
      <c r="A984" s="1" t="s">
        <v>461</v>
      </c>
    </row>
    <row r="1004" spans="1:9" ht="15.75">
      <c r="A1004" s="100"/>
      <c r="F1004" s="2" t="s">
        <v>3</v>
      </c>
      <c r="I1004" s="3"/>
    </row>
    <row r="1005" spans="6:9" ht="15.75">
      <c r="F1005" s="4" t="s">
        <v>73</v>
      </c>
      <c r="I1005" s="3" t="s">
        <v>716</v>
      </c>
    </row>
    <row r="1006" spans="6:9" ht="15.75">
      <c r="F1006" s="4" t="s">
        <v>773</v>
      </c>
      <c r="I1006" s="3" t="s">
        <v>717</v>
      </c>
    </row>
    <row r="1007" spans="1:9" ht="14.25">
      <c r="A1007" s="5" t="s">
        <v>465</v>
      </c>
      <c r="B1007" s="5"/>
      <c r="C1007" s="5"/>
      <c r="D1007" s="5"/>
      <c r="E1007" s="5"/>
      <c r="F1007" s="5"/>
      <c r="G1007" s="5"/>
      <c r="H1007" s="5"/>
      <c r="I1007" s="6"/>
    </row>
    <row r="1008" spans="2:9" ht="15.75">
      <c r="B1008" s="7"/>
      <c r="C1008" s="7"/>
      <c r="D1008" s="7" t="s">
        <v>9</v>
      </c>
      <c r="E1008" s="7"/>
      <c r="F1008" s="7"/>
      <c r="G1008" s="7"/>
      <c r="H1008" s="7"/>
      <c r="I1008" s="8"/>
    </row>
    <row r="1009" spans="1:9" ht="18.75">
      <c r="A1009" s="9" t="s">
        <v>10</v>
      </c>
      <c r="B1009" s="10"/>
      <c r="C1009" s="10"/>
      <c r="D1009" s="126" t="s">
        <v>265</v>
      </c>
      <c r="E1009" s="12"/>
      <c r="F1009" s="12"/>
      <c r="G1009" s="12"/>
      <c r="H1009" s="12"/>
      <c r="I1009" s="3"/>
    </row>
    <row r="1010" spans="1:9" ht="15.75">
      <c r="A1010" s="13" t="s">
        <v>12</v>
      </c>
      <c r="B1010" s="10"/>
      <c r="C1010" s="10"/>
      <c r="D1010" s="4" t="s">
        <v>266</v>
      </c>
      <c r="E1010" s="14"/>
      <c r="F1010" s="13"/>
      <c r="G1010" s="15"/>
      <c r="H1010" s="16"/>
      <c r="I1010" s="17"/>
    </row>
    <row r="1011" ht="15.75">
      <c r="D1011" s="4"/>
    </row>
    <row r="1012" spans="1:9" ht="18.75">
      <c r="A1012" s="4"/>
      <c r="B1012" s="11"/>
      <c r="C1012" s="12"/>
      <c r="D1012" s="12"/>
      <c r="E1012" s="12"/>
      <c r="F1012" s="12"/>
      <c r="G1012" s="12"/>
      <c r="H1012" s="12"/>
      <c r="I1012" s="17" t="s">
        <v>14</v>
      </c>
    </row>
    <row r="1013" spans="1:9" ht="18.75">
      <c r="A1013" s="18" t="s">
        <v>15</v>
      </c>
      <c r="B1013" s="19"/>
      <c r="C1013" s="20"/>
      <c r="D1013" s="20"/>
      <c r="E1013" s="20"/>
      <c r="F1013" s="20"/>
      <c r="G1013" s="20"/>
      <c r="H1013" s="20"/>
      <c r="I1013" s="21">
        <f>I1021+I1022+I1023+I1033</f>
        <v>62.15560000000001</v>
      </c>
    </row>
    <row r="1014" spans="1:9" ht="15.75">
      <c r="A1014" s="22" t="s">
        <v>16</v>
      </c>
      <c r="B1014" s="23"/>
      <c r="C1014" s="23"/>
      <c r="D1014" s="23"/>
      <c r="E1014" s="23"/>
      <c r="F1014" s="23"/>
      <c r="G1014" s="23"/>
      <c r="H1014" s="23"/>
      <c r="I1014" s="24"/>
    </row>
    <row r="1015" spans="1:9" ht="33.75">
      <c r="A1015" s="25" t="s">
        <v>17</v>
      </c>
      <c r="B1015" s="26" t="s">
        <v>18</v>
      </c>
      <c r="C1015" s="27" t="s">
        <v>19</v>
      </c>
      <c r="D1015" s="28" t="s">
        <v>20</v>
      </c>
      <c r="E1015" s="28" t="s">
        <v>21</v>
      </c>
      <c r="F1015" s="28" t="s">
        <v>22</v>
      </c>
      <c r="G1015" s="29" t="s">
        <v>23</v>
      </c>
      <c r="H1015" s="30"/>
      <c r="I1015" s="31"/>
    </row>
    <row r="1016" spans="1:9" ht="12.75">
      <c r="A1016" s="32" t="s">
        <v>24</v>
      </c>
      <c r="B1016" s="33">
        <v>1</v>
      </c>
      <c r="C1016" s="33">
        <v>15612</v>
      </c>
      <c r="D1016" s="117">
        <f>148.9*0.75</f>
        <v>111.67500000000001</v>
      </c>
      <c r="E1016" s="118">
        <f>D1016*60</f>
        <v>6700.500000000001</v>
      </c>
      <c r="F1016" s="29">
        <v>4</v>
      </c>
      <c r="G1016" s="33">
        <f>B1016*C1016/E1016*F1016</f>
        <v>9.319901499888067</v>
      </c>
      <c r="H1016" s="30"/>
      <c r="I1016" s="31"/>
    </row>
    <row r="1017" spans="1:9" ht="12.75">
      <c r="A1017" s="35" t="s">
        <v>209</v>
      </c>
      <c r="B1017" s="36">
        <v>1</v>
      </c>
      <c r="C1017" s="36">
        <v>12627</v>
      </c>
      <c r="D1017" s="117">
        <f>148.9*0.8</f>
        <v>119.12</v>
      </c>
      <c r="E1017" s="119">
        <f>D1017*60</f>
        <v>7147.200000000001</v>
      </c>
      <c r="F1017" s="38">
        <v>0</v>
      </c>
      <c r="G1017" s="36">
        <f>B1017*C1017/E1017*F1017</f>
        <v>0</v>
      </c>
      <c r="H1017" s="30"/>
      <c r="I1017" s="31"/>
    </row>
    <row r="1018" spans="1:8" ht="12.75">
      <c r="A1018" s="39" t="s">
        <v>26</v>
      </c>
      <c r="B1018" s="40"/>
      <c r="C1018" s="41"/>
      <c r="D1018" s="41"/>
      <c r="E1018" s="41"/>
      <c r="F1018" s="41"/>
      <c r="G1018" s="42">
        <f>ROUND((G1016+G1017),2)</f>
        <v>9.32</v>
      </c>
      <c r="H1018" s="30"/>
    </row>
    <row r="1019" spans="1:9" ht="12.75">
      <c r="A1019" s="369" t="s">
        <v>27</v>
      </c>
      <c r="B1019" s="370"/>
      <c r="C1019" s="370"/>
      <c r="D1019" s="370"/>
      <c r="E1019" s="370"/>
      <c r="F1019" s="370"/>
      <c r="G1019" s="101"/>
      <c r="H1019" s="30"/>
      <c r="I1019" s="44">
        <f>G1018*G1019</f>
        <v>0</v>
      </c>
    </row>
    <row r="1020" spans="1:9" ht="12.75">
      <c r="A1020" s="371" t="s">
        <v>28</v>
      </c>
      <c r="B1020" s="372"/>
      <c r="C1020" s="372"/>
      <c r="D1020" s="372"/>
      <c r="E1020" s="372"/>
      <c r="F1020" s="45" t="s">
        <v>29</v>
      </c>
      <c r="G1020" s="46">
        <v>1.33</v>
      </c>
      <c r="H1020" s="40"/>
      <c r="I1020" s="47">
        <f>G1018*G1020</f>
        <v>12.395600000000002</v>
      </c>
    </row>
    <row r="1021" spans="1:9" ht="15">
      <c r="A1021" s="48" t="s">
        <v>30</v>
      </c>
      <c r="B1021" s="40"/>
      <c r="C1021" s="40"/>
      <c r="D1021" s="40"/>
      <c r="E1021" s="40"/>
      <c r="F1021" s="40"/>
      <c r="G1021" s="49"/>
      <c r="H1021" s="40"/>
      <c r="I1021" s="21">
        <f>I1019+I1020</f>
        <v>12.395600000000002</v>
      </c>
    </row>
    <row r="1022" spans="1:9" ht="15">
      <c r="A1022" s="48" t="s">
        <v>31</v>
      </c>
      <c r="B1022" s="50"/>
      <c r="C1022" s="40"/>
      <c r="D1022" s="40"/>
      <c r="E1022" s="40"/>
      <c r="F1022" s="40"/>
      <c r="G1022" s="51">
        <v>30.2</v>
      </c>
      <c r="H1022" s="40" t="s">
        <v>32</v>
      </c>
      <c r="I1022" s="21">
        <f>ROUND((I1021*G1022/100),2)</f>
        <v>3.74</v>
      </c>
    </row>
    <row r="1023" spans="1:9" ht="15">
      <c r="A1023" s="48" t="s">
        <v>33</v>
      </c>
      <c r="B1023" s="50"/>
      <c r="C1023" s="40"/>
      <c r="D1023" s="40"/>
      <c r="E1023" s="40"/>
      <c r="F1023" s="41" t="s">
        <v>34</v>
      </c>
      <c r="G1023" s="40"/>
      <c r="H1023" s="40"/>
      <c r="I1023" s="21">
        <f>ROUND(F1032,2)</f>
        <v>46.02</v>
      </c>
    </row>
    <row r="1024" spans="1:9" ht="22.5">
      <c r="A1024" s="52" t="s">
        <v>35</v>
      </c>
      <c r="B1024" s="53" t="s">
        <v>36</v>
      </c>
      <c r="C1024" s="54" t="s">
        <v>37</v>
      </c>
      <c r="D1024" s="55" t="s">
        <v>38</v>
      </c>
      <c r="E1024" s="55" t="s">
        <v>39</v>
      </c>
      <c r="F1024" s="55" t="s">
        <v>40</v>
      </c>
      <c r="G1024" s="30"/>
      <c r="H1024" s="30"/>
      <c r="I1024" s="31"/>
    </row>
    <row r="1025" spans="1:9" ht="12.75">
      <c r="A1025" s="130" t="s">
        <v>223</v>
      </c>
      <c r="B1025" s="128" t="s">
        <v>135</v>
      </c>
      <c r="C1025" s="33">
        <v>1</v>
      </c>
      <c r="D1025" s="34"/>
      <c r="E1025" s="56">
        <v>7.21</v>
      </c>
      <c r="F1025" s="56">
        <f aca="true" t="shared" si="9" ref="F1025:F1031">E1025*C1025</f>
        <v>7.21</v>
      </c>
      <c r="G1025" s="57"/>
      <c r="H1025" s="30"/>
      <c r="I1025" s="31"/>
    </row>
    <row r="1026" spans="1:9" ht="12.75">
      <c r="A1026" s="130" t="s">
        <v>225</v>
      </c>
      <c r="B1026" s="129" t="s">
        <v>137</v>
      </c>
      <c r="C1026" s="36">
        <v>1</v>
      </c>
      <c r="D1026" s="37"/>
      <c r="E1026" s="125">
        <v>0.11</v>
      </c>
      <c r="F1026" s="56">
        <f t="shared" si="9"/>
        <v>0.11</v>
      </c>
      <c r="G1026" s="57"/>
      <c r="H1026" s="30"/>
      <c r="I1026" s="31"/>
    </row>
    <row r="1027" spans="1:9" ht="12.75">
      <c r="A1027" s="130" t="s">
        <v>226</v>
      </c>
      <c r="B1027" s="129" t="s">
        <v>137</v>
      </c>
      <c r="C1027" s="36">
        <v>1</v>
      </c>
      <c r="D1027" s="37"/>
      <c r="E1027" s="125">
        <v>0.66</v>
      </c>
      <c r="F1027" s="56">
        <f t="shared" si="9"/>
        <v>0.66</v>
      </c>
      <c r="G1027" s="57"/>
      <c r="H1027" s="30"/>
      <c r="I1027" s="31"/>
    </row>
    <row r="1028" spans="1:9" ht="12.75">
      <c r="A1028" s="130" t="s">
        <v>169</v>
      </c>
      <c r="B1028" s="129" t="s">
        <v>135</v>
      </c>
      <c r="C1028" s="36">
        <v>2</v>
      </c>
      <c r="D1028" s="37"/>
      <c r="E1028" s="125">
        <v>10.85</v>
      </c>
      <c r="F1028" s="125">
        <f t="shared" si="9"/>
        <v>21.7</v>
      </c>
      <c r="G1028" s="57"/>
      <c r="H1028" s="30"/>
      <c r="I1028" s="31"/>
    </row>
    <row r="1029" spans="1:9" ht="12.75">
      <c r="A1029" s="130" t="s">
        <v>172</v>
      </c>
      <c r="B1029" s="129" t="s">
        <v>135</v>
      </c>
      <c r="C1029" s="36">
        <v>5</v>
      </c>
      <c r="D1029" s="37"/>
      <c r="E1029" s="125">
        <v>0.11</v>
      </c>
      <c r="F1029" s="125">
        <f t="shared" si="9"/>
        <v>0.55</v>
      </c>
      <c r="G1029" s="57"/>
      <c r="H1029" s="30"/>
      <c r="I1029" s="31"/>
    </row>
    <row r="1030" spans="1:9" ht="12.75">
      <c r="A1030" s="130" t="s">
        <v>224</v>
      </c>
      <c r="B1030" s="129" t="s">
        <v>135</v>
      </c>
      <c r="C1030" s="36">
        <v>1</v>
      </c>
      <c r="D1030" s="37"/>
      <c r="E1030" s="125">
        <v>10.09</v>
      </c>
      <c r="F1030" s="125">
        <f t="shared" si="9"/>
        <v>10.09</v>
      </c>
      <c r="G1030" s="57"/>
      <c r="H1030" s="30"/>
      <c r="I1030" s="31"/>
    </row>
    <row r="1031" spans="1:9" ht="12.75">
      <c r="A1031" s="127" t="s">
        <v>267</v>
      </c>
      <c r="B1031" s="129" t="s">
        <v>135</v>
      </c>
      <c r="C1031" s="36">
        <v>1</v>
      </c>
      <c r="D1031" s="37"/>
      <c r="E1031" s="125">
        <v>5.7</v>
      </c>
      <c r="F1031" s="125">
        <f t="shared" si="9"/>
        <v>5.7</v>
      </c>
      <c r="G1031" s="57"/>
      <c r="H1031" s="30"/>
      <c r="I1031" s="31"/>
    </row>
    <row r="1032" spans="1:9" ht="12.75">
      <c r="A1032" s="58" t="s">
        <v>46</v>
      </c>
      <c r="B1032" s="36"/>
      <c r="C1032" s="36"/>
      <c r="D1032" s="37"/>
      <c r="E1032" s="38"/>
      <c r="F1032" s="59">
        <f>SUM(F1025:F1031)</f>
        <v>46.02</v>
      </c>
      <c r="G1032" s="57"/>
      <c r="H1032" s="30"/>
      <c r="I1032" s="31"/>
    </row>
    <row r="1033" spans="1:9" ht="15">
      <c r="A1033" s="48" t="s">
        <v>47</v>
      </c>
      <c r="B1033" s="40"/>
      <c r="C1033" s="40"/>
      <c r="D1033" s="40"/>
      <c r="E1033" s="40"/>
      <c r="F1033" s="40"/>
      <c r="G1033" s="40"/>
      <c r="H1033" s="40"/>
      <c r="I1033" s="21">
        <f>ROUND(F1038,2)</f>
        <v>0</v>
      </c>
    </row>
    <row r="1034" spans="1:9" ht="33.75">
      <c r="A1034" s="60" t="s">
        <v>35</v>
      </c>
      <c r="B1034" s="61" t="s">
        <v>48</v>
      </c>
      <c r="C1034" s="62" t="s">
        <v>49</v>
      </c>
      <c r="D1034" s="61" t="s">
        <v>215</v>
      </c>
      <c r="E1034" s="63"/>
      <c r="F1034" s="63"/>
      <c r="G1034" s="63"/>
      <c r="H1034" s="30"/>
      <c r="I1034" s="31"/>
    </row>
    <row r="1035" spans="1:9" ht="12.75">
      <c r="A1035" s="60" t="s">
        <v>230</v>
      </c>
      <c r="B1035" s="65">
        <v>239632</v>
      </c>
      <c r="C1035" s="26">
        <v>41.08</v>
      </c>
      <c r="D1035" s="66">
        <f>B1035*C1035/100</f>
        <v>98440.82560000001</v>
      </c>
      <c r="E1035" s="63"/>
      <c r="F1035" s="63"/>
      <c r="G1035" s="63"/>
      <c r="H1035" s="30"/>
      <c r="I1035" s="31"/>
    </row>
    <row r="1036" spans="1:9" ht="12.75">
      <c r="A1036" s="69" t="s">
        <v>53</v>
      </c>
      <c r="B1036" s="69"/>
      <c r="C1036" s="69"/>
      <c r="D1036" s="66">
        <f>SUM(D1035:D1035)</f>
        <v>98440.82560000001</v>
      </c>
      <c r="E1036" s="63"/>
      <c r="F1036" s="63"/>
      <c r="G1036" s="63"/>
      <c r="H1036" s="30"/>
      <c r="I1036" s="31"/>
    </row>
    <row r="1037" spans="1:9" ht="45">
      <c r="A1037" s="70" t="s">
        <v>54</v>
      </c>
      <c r="B1037" s="71"/>
      <c r="C1037" s="28" t="s">
        <v>55</v>
      </c>
      <c r="D1037" s="71"/>
      <c r="E1037" s="72" t="s">
        <v>56</v>
      </c>
      <c r="F1037" s="373" t="s">
        <v>57</v>
      </c>
      <c r="G1037" s="374"/>
      <c r="H1037" s="30"/>
      <c r="I1037" s="31"/>
    </row>
    <row r="1038" spans="1:9" ht="12.75">
      <c r="A1038" s="66">
        <f>D1036</f>
        <v>98440.82560000001</v>
      </c>
      <c r="B1038" s="73"/>
      <c r="C1038" s="120">
        <f>D1016*60*12</f>
        <v>80406.00000000001</v>
      </c>
      <c r="D1038" s="73"/>
      <c r="E1038" s="73">
        <f>F1017</f>
        <v>0</v>
      </c>
      <c r="F1038" s="375">
        <f>(A1038/C1038*E1038)</f>
        <v>0</v>
      </c>
      <c r="G1038" s="376"/>
      <c r="H1038" s="30"/>
      <c r="I1038" s="31"/>
    </row>
    <row r="1039" spans="1:9" ht="15">
      <c r="A1039" s="74" t="s">
        <v>58</v>
      </c>
      <c r="B1039" s="75"/>
      <c r="C1039" s="30"/>
      <c r="D1039" s="76"/>
      <c r="E1039" s="77"/>
      <c r="F1039" s="30"/>
      <c r="G1039" s="30"/>
      <c r="H1039" s="30"/>
      <c r="I1039" s="78">
        <f>I1040+I1042+I1043</f>
        <v>187.83999999999997</v>
      </c>
    </row>
    <row r="1040" spans="1:9" ht="15">
      <c r="A1040" s="48" t="s">
        <v>59</v>
      </c>
      <c r="B1040" s="50"/>
      <c r="C1040" s="40"/>
      <c r="D1040" s="41"/>
      <c r="E1040" s="79"/>
      <c r="F1040" s="40"/>
      <c r="G1040" s="40"/>
      <c r="H1040" s="40"/>
      <c r="I1040" s="21">
        <v>26.22</v>
      </c>
    </row>
    <row r="1041" spans="1:9" ht="15">
      <c r="A1041" s="377" t="s">
        <v>60</v>
      </c>
      <c r="B1041" s="378"/>
      <c r="C1041" s="378"/>
      <c r="D1041" s="378"/>
      <c r="E1041" s="378"/>
      <c r="F1041" s="81" t="s">
        <v>61</v>
      </c>
      <c r="G1041" s="82">
        <v>1.05</v>
      </c>
      <c r="H1041" s="30"/>
      <c r="I1041" s="83"/>
    </row>
    <row r="1042" spans="1:9" ht="15">
      <c r="A1042" s="48" t="s">
        <v>62</v>
      </c>
      <c r="B1042" s="50"/>
      <c r="C1042" s="40"/>
      <c r="D1042" s="40"/>
      <c r="E1042" s="40"/>
      <c r="F1042" s="40"/>
      <c r="G1042" s="51">
        <v>30.2</v>
      </c>
      <c r="H1042" s="40" t="s">
        <v>32</v>
      </c>
      <c r="I1042" s="21">
        <f>ROUND(I1040*G1042%,2)</f>
        <v>7.92</v>
      </c>
    </row>
    <row r="1043" spans="1:9" ht="15">
      <c r="A1043" s="84" t="s">
        <v>63</v>
      </c>
      <c r="B1043" s="85"/>
      <c r="C1043" s="85"/>
      <c r="D1043" s="86"/>
      <c r="E1043" s="87"/>
      <c r="F1043" s="85"/>
      <c r="G1043" s="85"/>
      <c r="H1043" s="85"/>
      <c r="I1043" s="88">
        <v>153.7</v>
      </c>
    </row>
    <row r="1044" spans="1:9" ht="15">
      <c r="A1044" s="379" t="s">
        <v>64</v>
      </c>
      <c r="B1044" s="380"/>
      <c r="C1044" s="380"/>
      <c r="D1044" s="380"/>
      <c r="E1044" s="89"/>
      <c r="F1044" s="90" t="s">
        <v>65</v>
      </c>
      <c r="G1044" s="91">
        <v>1.92</v>
      </c>
      <c r="H1044" s="92"/>
      <c r="I1044" s="93"/>
    </row>
    <row r="1045" spans="1:9" ht="15">
      <c r="A1045" s="18" t="s">
        <v>66</v>
      </c>
      <c r="B1045" s="94"/>
      <c r="C1045" s="40"/>
      <c r="D1045" s="40"/>
      <c r="E1045" s="40"/>
      <c r="F1045" s="40"/>
      <c r="G1045" s="40"/>
      <c r="H1045" s="40"/>
      <c r="I1045" s="21">
        <f>I1039+I1013</f>
        <v>249.99559999999997</v>
      </c>
    </row>
    <row r="1046" spans="1:9" ht="15">
      <c r="A1046" s="18" t="s">
        <v>72</v>
      </c>
      <c r="B1046" s="94"/>
      <c r="C1046" s="40"/>
      <c r="D1046" s="40"/>
      <c r="E1046" s="40"/>
      <c r="F1046" s="40"/>
      <c r="G1046" s="95">
        <f>I1047/I1045-1</f>
        <v>1.7600309765608557E-05</v>
      </c>
      <c r="H1046" s="40"/>
      <c r="I1046" s="21">
        <f>I1047-I1045</f>
        <v>0.004400000000032378</v>
      </c>
    </row>
    <row r="1047" spans="1:9" ht="15.75">
      <c r="A1047" s="96" t="s">
        <v>67</v>
      </c>
      <c r="B1047" s="97"/>
      <c r="C1047" s="98"/>
      <c r="D1047" s="98"/>
      <c r="E1047" s="98"/>
      <c r="F1047" s="98"/>
      <c r="G1047" s="98"/>
      <c r="H1047" s="98"/>
      <c r="I1047" s="99">
        <v>250</v>
      </c>
    </row>
    <row r="1049" spans="1:7" ht="15.75">
      <c r="A1049" s="9" t="s">
        <v>68</v>
      </c>
      <c r="G1049" s="92" t="s">
        <v>462</v>
      </c>
    </row>
    <row r="1050" ht="12.75">
      <c r="A1050" s="1" t="s">
        <v>461</v>
      </c>
    </row>
    <row r="1070" spans="1:9" ht="15.75">
      <c r="A1070" s="100"/>
      <c r="F1070" s="2" t="s">
        <v>3</v>
      </c>
      <c r="I1070" s="3"/>
    </row>
    <row r="1071" spans="6:9" ht="15.75">
      <c r="F1071" s="4" t="s">
        <v>73</v>
      </c>
      <c r="I1071" s="3" t="s">
        <v>716</v>
      </c>
    </row>
    <row r="1072" spans="6:9" ht="15.75">
      <c r="F1072" s="4" t="s">
        <v>774</v>
      </c>
      <c r="I1072" s="3" t="s">
        <v>717</v>
      </c>
    </row>
    <row r="1073" spans="1:9" ht="14.25">
      <c r="A1073" s="5" t="s">
        <v>465</v>
      </c>
      <c r="B1073" s="5"/>
      <c r="C1073" s="5"/>
      <c r="D1073" s="5"/>
      <c r="E1073" s="5"/>
      <c r="F1073" s="5"/>
      <c r="G1073" s="5"/>
      <c r="H1073" s="5"/>
      <c r="I1073" s="6"/>
    </row>
    <row r="1074" spans="2:9" ht="15.75">
      <c r="B1074" s="7"/>
      <c r="C1074" s="7"/>
      <c r="D1074" s="7" t="s">
        <v>9</v>
      </c>
      <c r="E1074" s="7"/>
      <c r="F1074" s="7"/>
      <c r="G1074" s="7"/>
      <c r="H1074" s="7"/>
      <c r="I1074" s="8"/>
    </row>
    <row r="1075" spans="1:9" ht="18.75">
      <c r="A1075" s="9" t="s">
        <v>10</v>
      </c>
      <c r="B1075" s="10"/>
      <c r="C1075" s="10"/>
      <c r="D1075" s="126" t="s">
        <v>268</v>
      </c>
      <c r="E1075" s="12"/>
      <c r="F1075" s="12"/>
      <c r="G1075" s="12"/>
      <c r="H1075" s="12"/>
      <c r="I1075" s="3"/>
    </row>
    <row r="1076" spans="1:9" ht="15.75">
      <c r="A1076" s="13" t="s">
        <v>12</v>
      </c>
      <c r="B1076" s="10"/>
      <c r="C1076" s="10"/>
      <c r="D1076" s="4" t="s">
        <v>269</v>
      </c>
      <c r="E1076" s="14"/>
      <c r="F1076" s="13"/>
      <c r="G1076" s="15"/>
      <c r="H1076" s="16"/>
      <c r="I1076" s="17"/>
    </row>
    <row r="1077" ht="15.75">
      <c r="D1077" s="4"/>
    </row>
    <row r="1078" spans="1:9" ht="18.75">
      <c r="A1078" s="4"/>
      <c r="B1078" s="11"/>
      <c r="C1078" s="12"/>
      <c r="D1078" s="12"/>
      <c r="E1078" s="12"/>
      <c r="F1078" s="12"/>
      <c r="G1078" s="12"/>
      <c r="H1078" s="12"/>
      <c r="I1078" s="17" t="s">
        <v>14</v>
      </c>
    </row>
    <row r="1079" spans="1:9" ht="18.75">
      <c r="A1079" s="18" t="s">
        <v>15</v>
      </c>
      <c r="B1079" s="19"/>
      <c r="C1079" s="20"/>
      <c r="D1079" s="20"/>
      <c r="E1079" s="20"/>
      <c r="F1079" s="20"/>
      <c r="G1079" s="20"/>
      <c r="H1079" s="20"/>
      <c r="I1079" s="21">
        <f>I1087+I1088+I1089+I1098</f>
        <v>65.7628</v>
      </c>
    </row>
    <row r="1080" spans="1:9" ht="15.75">
      <c r="A1080" s="22" t="s">
        <v>16</v>
      </c>
      <c r="B1080" s="23"/>
      <c r="C1080" s="23"/>
      <c r="D1080" s="23"/>
      <c r="E1080" s="23"/>
      <c r="F1080" s="23"/>
      <c r="G1080" s="23"/>
      <c r="H1080" s="23"/>
      <c r="I1080" s="24"/>
    </row>
    <row r="1081" spans="1:9" ht="33.75">
      <c r="A1081" s="25" t="s">
        <v>17</v>
      </c>
      <c r="B1081" s="26" t="s">
        <v>18</v>
      </c>
      <c r="C1081" s="27" t="s">
        <v>19</v>
      </c>
      <c r="D1081" s="28" t="s">
        <v>20</v>
      </c>
      <c r="E1081" s="28" t="s">
        <v>21</v>
      </c>
      <c r="F1081" s="28" t="s">
        <v>22</v>
      </c>
      <c r="G1081" s="29" t="s">
        <v>23</v>
      </c>
      <c r="H1081" s="30"/>
      <c r="I1081" s="31"/>
    </row>
    <row r="1082" spans="1:9" ht="12.75">
      <c r="A1082" s="32" t="s">
        <v>24</v>
      </c>
      <c r="B1082" s="33">
        <v>1</v>
      </c>
      <c r="C1082" s="33">
        <v>15612</v>
      </c>
      <c r="D1082" s="117">
        <f>148.9*0.75</f>
        <v>111.67500000000001</v>
      </c>
      <c r="E1082" s="118">
        <f>D1082*60</f>
        <v>6700.500000000001</v>
      </c>
      <c r="F1082" s="29">
        <v>1</v>
      </c>
      <c r="G1082" s="33">
        <f>B1082*C1082/E1082*F1082</f>
        <v>2.3299753749720167</v>
      </c>
      <c r="H1082" s="30"/>
      <c r="I1082" s="31"/>
    </row>
    <row r="1083" spans="1:9" ht="12.75">
      <c r="A1083" s="35" t="s">
        <v>209</v>
      </c>
      <c r="B1083" s="36">
        <v>1</v>
      </c>
      <c r="C1083" s="36">
        <v>12627</v>
      </c>
      <c r="D1083" s="117">
        <f>148.9*0.8</f>
        <v>119.12</v>
      </c>
      <c r="E1083" s="119">
        <f>D1083*60</f>
        <v>7147.200000000001</v>
      </c>
      <c r="F1083" s="38">
        <v>5</v>
      </c>
      <c r="G1083" s="36">
        <f>B1083*C1083/E1083*F1083</f>
        <v>8.833529214237743</v>
      </c>
      <c r="H1083" s="30"/>
      <c r="I1083" s="31"/>
    </row>
    <row r="1084" spans="1:8" ht="12.75">
      <c r="A1084" s="39" t="s">
        <v>26</v>
      </c>
      <c r="B1084" s="40"/>
      <c r="C1084" s="41"/>
      <c r="D1084" s="41"/>
      <c r="E1084" s="41"/>
      <c r="F1084" s="41"/>
      <c r="G1084" s="42">
        <f>ROUND((G1082+G1083),2)</f>
        <v>11.16</v>
      </c>
      <c r="H1084" s="30"/>
    </row>
    <row r="1085" spans="1:9" ht="12.75">
      <c r="A1085" s="369" t="s">
        <v>27</v>
      </c>
      <c r="B1085" s="370"/>
      <c r="C1085" s="370"/>
      <c r="D1085" s="370"/>
      <c r="E1085" s="370"/>
      <c r="F1085" s="370"/>
      <c r="G1085" s="101"/>
      <c r="H1085" s="30"/>
      <c r="I1085" s="44">
        <f>G1084*G1085</f>
        <v>0</v>
      </c>
    </row>
    <row r="1086" spans="1:9" ht="12.75">
      <c r="A1086" s="371" t="s">
        <v>28</v>
      </c>
      <c r="B1086" s="372"/>
      <c r="C1086" s="372"/>
      <c r="D1086" s="372"/>
      <c r="E1086" s="372"/>
      <c r="F1086" s="45" t="s">
        <v>29</v>
      </c>
      <c r="G1086" s="46">
        <v>1.33</v>
      </c>
      <c r="H1086" s="40"/>
      <c r="I1086" s="47">
        <f>G1084*G1086</f>
        <v>14.8428</v>
      </c>
    </row>
    <row r="1087" spans="1:9" ht="15">
      <c r="A1087" s="48" t="s">
        <v>30</v>
      </c>
      <c r="B1087" s="40"/>
      <c r="C1087" s="40"/>
      <c r="D1087" s="40"/>
      <c r="E1087" s="40"/>
      <c r="F1087" s="40"/>
      <c r="G1087" s="49"/>
      <c r="H1087" s="40"/>
      <c r="I1087" s="21">
        <f>I1085+I1086</f>
        <v>14.8428</v>
      </c>
    </row>
    <row r="1088" spans="1:9" ht="15">
      <c r="A1088" s="48" t="s">
        <v>31</v>
      </c>
      <c r="B1088" s="50"/>
      <c r="C1088" s="40"/>
      <c r="D1088" s="40"/>
      <c r="E1088" s="40"/>
      <c r="F1088" s="40"/>
      <c r="G1088" s="51">
        <v>30.2</v>
      </c>
      <c r="H1088" s="40" t="s">
        <v>32</v>
      </c>
      <c r="I1088" s="21">
        <f>ROUND((I1087*G1088/100),2)</f>
        <v>4.48</v>
      </c>
    </row>
    <row r="1089" spans="1:9" ht="15">
      <c r="A1089" s="48" t="s">
        <v>33</v>
      </c>
      <c r="B1089" s="50"/>
      <c r="C1089" s="40"/>
      <c r="D1089" s="40"/>
      <c r="E1089" s="40"/>
      <c r="F1089" s="41" t="s">
        <v>34</v>
      </c>
      <c r="G1089" s="40"/>
      <c r="H1089" s="40"/>
      <c r="I1089" s="21">
        <f>ROUND(F1097,2)</f>
        <v>40.32</v>
      </c>
    </row>
    <row r="1090" spans="1:9" ht="22.5">
      <c r="A1090" s="52" t="s">
        <v>35</v>
      </c>
      <c r="B1090" s="53" t="s">
        <v>36</v>
      </c>
      <c r="C1090" s="54" t="s">
        <v>37</v>
      </c>
      <c r="D1090" s="55" t="s">
        <v>38</v>
      </c>
      <c r="E1090" s="55" t="s">
        <v>39</v>
      </c>
      <c r="F1090" s="55" t="s">
        <v>40</v>
      </c>
      <c r="G1090" s="30"/>
      <c r="H1090" s="30"/>
      <c r="I1090" s="31"/>
    </row>
    <row r="1091" spans="1:9" ht="12.75">
      <c r="A1091" s="130" t="s">
        <v>223</v>
      </c>
      <c r="B1091" s="128" t="s">
        <v>135</v>
      </c>
      <c r="C1091" s="33">
        <v>1</v>
      </c>
      <c r="D1091" s="34"/>
      <c r="E1091" s="56">
        <v>7.21</v>
      </c>
      <c r="F1091" s="56">
        <f aca="true" t="shared" si="10" ref="F1091:F1096">E1091*C1091</f>
        <v>7.21</v>
      </c>
      <c r="G1091" s="57"/>
      <c r="H1091" s="30"/>
      <c r="I1091" s="31"/>
    </row>
    <row r="1092" spans="1:9" ht="12.75">
      <c r="A1092" s="130" t="s">
        <v>225</v>
      </c>
      <c r="B1092" s="129" t="s">
        <v>137</v>
      </c>
      <c r="C1092" s="36">
        <v>1</v>
      </c>
      <c r="D1092" s="37"/>
      <c r="E1092" s="125">
        <v>0.11</v>
      </c>
      <c r="F1092" s="56">
        <f t="shared" si="10"/>
        <v>0.11</v>
      </c>
      <c r="G1092" s="57"/>
      <c r="H1092" s="30"/>
      <c r="I1092" s="31"/>
    </row>
    <row r="1093" spans="1:9" ht="12.75">
      <c r="A1093" s="130" t="s">
        <v>226</v>
      </c>
      <c r="B1093" s="129" t="s">
        <v>137</v>
      </c>
      <c r="C1093" s="36">
        <v>1</v>
      </c>
      <c r="D1093" s="37"/>
      <c r="E1093" s="125">
        <v>0.66</v>
      </c>
      <c r="F1093" s="56">
        <f t="shared" si="10"/>
        <v>0.66</v>
      </c>
      <c r="G1093" s="57"/>
      <c r="H1093" s="30"/>
      <c r="I1093" s="31"/>
    </row>
    <row r="1094" spans="1:9" ht="12.75">
      <c r="A1094" s="130" t="s">
        <v>169</v>
      </c>
      <c r="B1094" s="129" t="s">
        <v>135</v>
      </c>
      <c r="C1094" s="36">
        <v>2</v>
      </c>
      <c r="D1094" s="37"/>
      <c r="E1094" s="125">
        <v>10.85</v>
      </c>
      <c r="F1094" s="125">
        <f t="shared" si="10"/>
        <v>21.7</v>
      </c>
      <c r="G1094" s="57"/>
      <c r="H1094" s="30"/>
      <c r="I1094" s="31"/>
    </row>
    <row r="1095" spans="1:9" ht="12.75">
      <c r="A1095" s="130" t="s">
        <v>172</v>
      </c>
      <c r="B1095" s="129" t="s">
        <v>135</v>
      </c>
      <c r="C1095" s="36">
        <v>5</v>
      </c>
      <c r="D1095" s="37"/>
      <c r="E1095" s="125">
        <v>0.11</v>
      </c>
      <c r="F1095" s="125">
        <f t="shared" si="10"/>
        <v>0.55</v>
      </c>
      <c r="G1095" s="57"/>
      <c r="H1095" s="30"/>
      <c r="I1095" s="31"/>
    </row>
    <row r="1096" spans="1:9" ht="12.75">
      <c r="A1096" s="130" t="s">
        <v>224</v>
      </c>
      <c r="B1096" s="129" t="s">
        <v>135</v>
      </c>
      <c r="C1096" s="36">
        <v>1</v>
      </c>
      <c r="D1096" s="37"/>
      <c r="E1096" s="125">
        <v>10.09</v>
      </c>
      <c r="F1096" s="125">
        <f t="shared" si="10"/>
        <v>10.09</v>
      </c>
      <c r="G1096" s="57"/>
      <c r="H1096" s="30"/>
      <c r="I1096" s="31"/>
    </row>
    <row r="1097" spans="1:9" ht="12.75">
      <c r="A1097" s="58" t="s">
        <v>46</v>
      </c>
      <c r="B1097" s="36"/>
      <c r="C1097" s="36"/>
      <c r="D1097" s="37"/>
      <c r="E1097" s="38"/>
      <c r="F1097" s="59">
        <f>SUM(F1091:F1096)</f>
        <v>40.32</v>
      </c>
      <c r="G1097" s="57"/>
      <c r="H1097" s="30"/>
      <c r="I1097" s="31"/>
    </row>
    <row r="1098" spans="1:9" ht="15">
      <c r="A1098" s="48" t="s">
        <v>47</v>
      </c>
      <c r="B1098" s="40"/>
      <c r="C1098" s="40"/>
      <c r="D1098" s="40"/>
      <c r="E1098" s="40"/>
      <c r="F1098" s="40"/>
      <c r="G1098" s="40"/>
      <c r="H1098" s="40"/>
      <c r="I1098" s="21">
        <f>ROUND(F1103,2)</f>
        <v>6.12</v>
      </c>
    </row>
    <row r="1099" spans="1:9" ht="33.75">
      <c r="A1099" s="60" t="s">
        <v>35</v>
      </c>
      <c r="B1099" s="61" t="s">
        <v>48</v>
      </c>
      <c r="C1099" s="62" t="s">
        <v>49</v>
      </c>
      <c r="D1099" s="61" t="s">
        <v>215</v>
      </c>
      <c r="E1099" s="63"/>
      <c r="F1099" s="63"/>
      <c r="G1099" s="63"/>
      <c r="H1099" s="30"/>
      <c r="I1099" s="31"/>
    </row>
    <row r="1100" spans="1:9" ht="12.75">
      <c r="A1100" s="60" t="s">
        <v>230</v>
      </c>
      <c r="B1100" s="65">
        <v>239632</v>
      </c>
      <c r="C1100" s="26">
        <v>41.08</v>
      </c>
      <c r="D1100" s="66">
        <f>B1100*C1100/100</f>
        <v>98440.82560000001</v>
      </c>
      <c r="E1100" s="63"/>
      <c r="F1100" s="63"/>
      <c r="G1100" s="63"/>
      <c r="H1100" s="30"/>
      <c r="I1100" s="31"/>
    </row>
    <row r="1101" spans="1:9" ht="12.75">
      <c r="A1101" s="69" t="s">
        <v>53</v>
      </c>
      <c r="B1101" s="69"/>
      <c r="C1101" s="69"/>
      <c r="D1101" s="66">
        <f>SUM(D1100:D1100)</f>
        <v>98440.82560000001</v>
      </c>
      <c r="E1101" s="63"/>
      <c r="F1101" s="63"/>
      <c r="G1101" s="63"/>
      <c r="H1101" s="30"/>
      <c r="I1101" s="31"/>
    </row>
    <row r="1102" spans="1:9" ht="45">
      <c r="A1102" s="70" t="s">
        <v>54</v>
      </c>
      <c r="B1102" s="71"/>
      <c r="C1102" s="28" t="s">
        <v>55</v>
      </c>
      <c r="D1102" s="71"/>
      <c r="E1102" s="72" t="s">
        <v>56</v>
      </c>
      <c r="F1102" s="373" t="s">
        <v>57</v>
      </c>
      <c r="G1102" s="374"/>
      <c r="H1102" s="30"/>
      <c r="I1102" s="31"/>
    </row>
    <row r="1103" spans="1:9" ht="12.75">
      <c r="A1103" s="66">
        <f>D1101</f>
        <v>98440.82560000001</v>
      </c>
      <c r="B1103" s="73"/>
      <c r="C1103" s="120">
        <f>D1082*60*12</f>
        <v>80406.00000000001</v>
      </c>
      <c r="D1103" s="73"/>
      <c r="E1103" s="73">
        <f>F1083</f>
        <v>5</v>
      </c>
      <c r="F1103" s="375">
        <f>(A1103/C1103*E1103)</f>
        <v>6.121485063303734</v>
      </c>
      <c r="G1103" s="376"/>
      <c r="H1103" s="30"/>
      <c r="I1103" s="31"/>
    </row>
    <row r="1104" spans="1:9" ht="15">
      <c r="A1104" s="74" t="s">
        <v>58</v>
      </c>
      <c r="B1104" s="75"/>
      <c r="C1104" s="30"/>
      <c r="D1104" s="76"/>
      <c r="E1104" s="77"/>
      <c r="F1104" s="30"/>
      <c r="G1104" s="30"/>
      <c r="H1104" s="30"/>
      <c r="I1104" s="78">
        <f>I1105+I1107+I1108</f>
        <v>184.14</v>
      </c>
    </row>
    <row r="1105" spans="1:9" ht="15">
      <c r="A1105" s="48" t="s">
        <v>59</v>
      </c>
      <c r="B1105" s="50"/>
      <c r="C1105" s="40"/>
      <c r="D1105" s="41"/>
      <c r="E1105" s="79"/>
      <c r="F1105" s="40"/>
      <c r="G1105" s="40"/>
      <c r="H1105" s="40"/>
      <c r="I1105" s="21">
        <v>26.22</v>
      </c>
    </row>
    <row r="1106" spans="1:9" ht="15">
      <c r="A1106" s="377" t="s">
        <v>60</v>
      </c>
      <c r="B1106" s="378"/>
      <c r="C1106" s="378"/>
      <c r="D1106" s="378"/>
      <c r="E1106" s="378"/>
      <c r="F1106" s="81" t="s">
        <v>61</v>
      </c>
      <c r="G1106" s="82">
        <v>1.05</v>
      </c>
      <c r="H1106" s="30"/>
      <c r="I1106" s="83"/>
    </row>
    <row r="1107" spans="1:9" ht="15">
      <c r="A1107" s="48" t="s">
        <v>62</v>
      </c>
      <c r="B1107" s="50"/>
      <c r="C1107" s="40"/>
      <c r="D1107" s="40"/>
      <c r="E1107" s="40"/>
      <c r="F1107" s="40"/>
      <c r="G1107" s="51">
        <v>30.2</v>
      </c>
      <c r="H1107" s="40" t="s">
        <v>32</v>
      </c>
      <c r="I1107" s="21">
        <f>ROUND(I1105*G1107%,2)</f>
        <v>7.92</v>
      </c>
    </row>
    <row r="1108" spans="1:9" ht="15">
      <c r="A1108" s="84" t="s">
        <v>63</v>
      </c>
      <c r="B1108" s="85"/>
      <c r="C1108" s="85"/>
      <c r="D1108" s="86"/>
      <c r="E1108" s="87"/>
      <c r="F1108" s="85"/>
      <c r="G1108" s="85"/>
      <c r="H1108" s="85"/>
      <c r="I1108" s="88">
        <v>150</v>
      </c>
    </row>
    <row r="1109" spans="1:9" ht="15">
      <c r="A1109" s="379" t="s">
        <v>64</v>
      </c>
      <c r="B1109" s="380"/>
      <c r="C1109" s="380"/>
      <c r="D1109" s="380"/>
      <c r="E1109" s="89"/>
      <c r="F1109" s="90" t="s">
        <v>65</v>
      </c>
      <c r="G1109" s="91">
        <v>1.92</v>
      </c>
      <c r="H1109" s="92"/>
      <c r="I1109" s="93"/>
    </row>
    <row r="1110" spans="1:9" ht="15">
      <c r="A1110" s="18" t="s">
        <v>66</v>
      </c>
      <c r="B1110" s="94"/>
      <c r="C1110" s="40"/>
      <c r="D1110" s="40"/>
      <c r="E1110" s="40"/>
      <c r="F1110" s="40"/>
      <c r="G1110" s="40"/>
      <c r="H1110" s="40"/>
      <c r="I1110" s="21">
        <f>I1104+I1079</f>
        <v>249.90279999999998</v>
      </c>
    </row>
    <row r="1111" spans="1:9" ht="15">
      <c r="A1111" s="18" t="s">
        <v>72</v>
      </c>
      <c r="B1111" s="94"/>
      <c r="C1111" s="40"/>
      <c r="D1111" s="40"/>
      <c r="E1111" s="40"/>
      <c r="F1111" s="40"/>
      <c r="G1111" s="95">
        <f>I1112/I1110-1</f>
        <v>0.0003889512242361004</v>
      </c>
      <c r="H1111" s="40"/>
      <c r="I1111" s="21">
        <f>I1112-I1110</f>
        <v>0.09720000000001505</v>
      </c>
    </row>
    <row r="1112" spans="1:9" ht="15.75">
      <c r="A1112" s="96" t="s">
        <v>67</v>
      </c>
      <c r="B1112" s="97"/>
      <c r="C1112" s="98"/>
      <c r="D1112" s="98"/>
      <c r="E1112" s="98"/>
      <c r="F1112" s="98"/>
      <c r="G1112" s="98"/>
      <c r="H1112" s="98"/>
      <c r="I1112" s="99">
        <v>250</v>
      </c>
    </row>
    <row r="1114" spans="1:7" ht="15.75">
      <c r="A1114" s="9" t="s">
        <v>68</v>
      </c>
      <c r="G1114" s="92" t="s">
        <v>462</v>
      </c>
    </row>
    <row r="1115" ht="12.75">
      <c r="A1115" s="1" t="s">
        <v>461</v>
      </c>
    </row>
    <row r="1120" spans="1:9" ht="15.75">
      <c r="A1120" s="100"/>
      <c r="F1120" s="2" t="s">
        <v>3</v>
      </c>
      <c r="I1120" s="3"/>
    </row>
    <row r="1121" spans="6:15" ht="15.75">
      <c r="F1121" s="4" t="s">
        <v>73</v>
      </c>
      <c r="I1121" s="3" t="s">
        <v>716</v>
      </c>
      <c r="O1121" t="s">
        <v>463</v>
      </c>
    </row>
    <row r="1122" spans="6:9" ht="15.75">
      <c r="F1122" s="4" t="s">
        <v>774</v>
      </c>
      <c r="I1122" s="3" t="s">
        <v>717</v>
      </c>
    </row>
    <row r="1123" spans="1:9" ht="14.25">
      <c r="A1123" s="5" t="s">
        <v>465</v>
      </c>
      <c r="B1123" s="5"/>
      <c r="C1123" s="5"/>
      <c r="D1123" s="5"/>
      <c r="E1123" s="5"/>
      <c r="F1123" s="5"/>
      <c r="G1123" s="5"/>
      <c r="H1123" s="5"/>
      <c r="I1123" s="6"/>
    </row>
    <row r="1124" spans="2:9" ht="15.75">
      <c r="B1124" s="7"/>
      <c r="C1124" s="7"/>
      <c r="D1124" s="7" t="s">
        <v>9</v>
      </c>
      <c r="E1124" s="7"/>
      <c r="F1124" s="7"/>
      <c r="G1124" s="7"/>
      <c r="H1124" s="7"/>
      <c r="I1124" s="8"/>
    </row>
    <row r="1125" spans="1:9" ht="18.75">
      <c r="A1125" s="9" t="s">
        <v>10</v>
      </c>
      <c r="B1125" s="10"/>
      <c r="C1125" s="10"/>
      <c r="D1125" s="126" t="s">
        <v>701</v>
      </c>
      <c r="E1125" s="12"/>
      <c r="F1125" s="12"/>
      <c r="G1125" s="12"/>
      <c r="H1125" s="12"/>
      <c r="I1125" s="3"/>
    </row>
    <row r="1126" spans="1:9" ht="15.75">
      <c r="A1126" s="13" t="s">
        <v>12</v>
      </c>
      <c r="B1126" s="10"/>
      <c r="C1126" s="10"/>
      <c r="D1126" s="4"/>
      <c r="E1126" s="14"/>
      <c r="F1126" s="13"/>
      <c r="G1126" s="15"/>
      <c r="H1126" s="16"/>
      <c r="I1126" s="17"/>
    </row>
    <row r="1127" ht="15.75">
      <c r="D1127" s="4"/>
    </row>
    <row r="1128" spans="1:9" ht="18.75">
      <c r="A1128" s="4"/>
      <c r="B1128" s="11"/>
      <c r="C1128" s="12"/>
      <c r="D1128" s="12"/>
      <c r="E1128" s="12"/>
      <c r="F1128" s="12"/>
      <c r="G1128" s="12"/>
      <c r="H1128" s="12"/>
      <c r="I1128" s="17" t="s">
        <v>14</v>
      </c>
    </row>
    <row r="1129" spans="1:9" ht="18.75">
      <c r="A1129" s="18" t="s">
        <v>15</v>
      </c>
      <c r="B1129" s="19"/>
      <c r="C1129" s="20"/>
      <c r="D1129" s="20"/>
      <c r="E1129" s="20"/>
      <c r="F1129" s="20"/>
      <c r="G1129" s="20"/>
      <c r="H1129" s="20"/>
      <c r="I1129" s="21">
        <f>I1137+I1138+I1139+I1140</f>
        <v>855.0028</v>
      </c>
    </row>
    <row r="1130" spans="1:9" ht="15.75">
      <c r="A1130" s="22" t="s">
        <v>16</v>
      </c>
      <c r="B1130" s="23"/>
      <c r="C1130" s="23"/>
      <c r="D1130" s="23"/>
      <c r="E1130" s="23"/>
      <c r="F1130" s="23"/>
      <c r="G1130" s="23"/>
      <c r="H1130" s="23"/>
      <c r="I1130" s="24"/>
    </row>
    <row r="1131" spans="1:9" ht="33.75">
      <c r="A1131" s="25" t="s">
        <v>17</v>
      </c>
      <c r="B1131" s="26" t="s">
        <v>18</v>
      </c>
      <c r="C1131" s="27" t="s">
        <v>19</v>
      </c>
      <c r="D1131" s="28" t="s">
        <v>20</v>
      </c>
      <c r="E1131" s="28" t="s">
        <v>21</v>
      </c>
      <c r="F1131" s="28" t="s">
        <v>22</v>
      </c>
      <c r="G1131" s="29" t="s">
        <v>23</v>
      </c>
      <c r="H1131" s="30"/>
      <c r="I1131" s="31"/>
    </row>
    <row r="1132" spans="1:9" ht="12.75">
      <c r="A1132" s="32" t="s">
        <v>24</v>
      </c>
      <c r="B1132" s="33">
        <v>1</v>
      </c>
      <c r="C1132" s="33">
        <v>15612</v>
      </c>
      <c r="D1132" s="117">
        <f>148.9*0.75</f>
        <v>111.67500000000001</v>
      </c>
      <c r="E1132" s="118">
        <f>D1132*60</f>
        <v>6700.500000000001</v>
      </c>
      <c r="F1132" s="29">
        <v>1</v>
      </c>
      <c r="G1132" s="33">
        <f>B1132*C1132/E1132*F1132</f>
        <v>2.3299753749720167</v>
      </c>
      <c r="H1132" s="30"/>
      <c r="I1132" s="31"/>
    </row>
    <row r="1133" spans="1:9" ht="12.75">
      <c r="A1133" s="35" t="s">
        <v>209</v>
      </c>
      <c r="B1133" s="36">
        <v>1</v>
      </c>
      <c r="C1133" s="36">
        <v>12627</v>
      </c>
      <c r="D1133" s="117">
        <f>148.9*0.8</f>
        <v>119.12</v>
      </c>
      <c r="E1133" s="119">
        <f>D1133*60</f>
        <v>7147.200000000001</v>
      </c>
      <c r="F1133" s="38">
        <v>5</v>
      </c>
      <c r="G1133" s="36">
        <f>B1133*C1133/E1133*F1133</f>
        <v>8.833529214237743</v>
      </c>
      <c r="H1133" s="30"/>
      <c r="I1133" s="31"/>
    </row>
    <row r="1134" spans="1:8" ht="12.75">
      <c r="A1134" s="39" t="s">
        <v>26</v>
      </c>
      <c r="B1134" s="40"/>
      <c r="C1134" s="41"/>
      <c r="D1134" s="41"/>
      <c r="E1134" s="41"/>
      <c r="F1134" s="41"/>
      <c r="G1134" s="42">
        <f>ROUND((G1132+G1133),2)</f>
        <v>11.16</v>
      </c>
      <c r="H1134" s="30"/>
    </row>
    <row r="1135" spans="1:9" ht="12.75">
      <c r="A1135" s="369" t="s">
        <v>27</v>
      </c>
      <c r="B1135" s="370"/>
      <c r="C1135" s="370"/>
      <c r="D1135" s="370"/>
      <c r="E1135" s="370"/>
      <c r="F1135" s="370"/>
      <c r="G1135" s="101"/>
      <c r="H1135" s="30"/>
      <c r="I1135" s="44">
        <f>G1134*G1135</f>
        <v>0</v>
      </c>
    </row>
    <row r="1136" spans="1:9" ht="12.75">
      <c r="A1136" s="371" t="s">
        <v>28</v>
      </c>
      <c r="B1136" s="372"/>
      <c r="C1136" s="372"/>
      <c r="D1136" s="372"/>
      <c r="E1136" s="372"/>
      <c r="F1136" s="45" t="s">
        <v>29</v>
      </c>
      <c r="G1136" s="46">
        <v>1.33</v>
      </c>
      <c r="H1136" s="40"/>
      <c r="I1136" s="47">
        <f>G1134*G1136</f>
        <v>14.8428</v>
      </c>
    </row>
    <row r="1137" spans="1:9" ht="15">
      <c r="A1137" s="48" t="s">
        <v>30</v>
      </c>
      <c r="B1137" s="40"/>
      <c r="C1137" s="40"/>
      <c r="D1137" s="40"/>
      <c r="E1137" s="40"/>
      <c r="F1137" s="40"/>
      <c r="G1137" s="49"/>
      <c r="H1137" s="40"/>
      <c r="I1137" s="21">
        <f>I1135+I1136</f>
        <v>14.8428</v>
      </c>
    </row>
    <row r="1138" spans="1:9" ht="15">
      <c r="A1138" s="48" t="s">
        <v>31</v>
      </c>
      <c r="B1138" s="50"/>
      <c r="C1138" s="40"/>
      <c r="D1138" s="40"/>
      <c r="E1138" s="40"/>
      <c r="F1138" s="40"/>
      <c r="G1138" s="51">
        <v>30.2</v>
      </c>
      <c r="H1138" s="40" t="s">
        <v>32</v>
      </c>
      <c r="I1138" s="21">
        <f>ROUND((I1137*G1138/100),2)</f>
        <v>4.48</v>
      </c>
    </row>
    <row r="1139" spans="1:9" ht="15">
      <c r="A1139" s="48" t="s">
        <v>714</v>
      </c>
      <c r="B1139" s="50"/>
      <c r="C1139" s="40"/>
      <c r="D1139" s="40"/>
      <c r="E1139" s="40"/>
      <c r="F1139" s="40"/>
      <c r="G1139" s="51"/>
      <c r="H1139" s="40"/>
      <c r="I1139" s="21">
        <v>586.3</v>
      </c>
    </row>
    <row r="1140" spans="1:9" ht="15">
      <c r="A1140" s="48" t="s">
        <v>713</v>
      </c>
      <c r="B1140" s="50"/>
      <c r="C1140" s="40"/>
      <c r="D1140" s="40"/>
      <c r="E1140" s="40"/>
      <c r="F1140" s="41" t="s">
        <v>34</v>
      </c>
      <c r="G1140" s="40"/>
      <c r="H1140" s="40"/>
      <c r="I1140" s="21">
        <v>249.38</v>
      </c>
    </row>
    <row r="1141" spans="1:9" ht="22.5">
      <c r="A1141" s="52" t="s">
        <v>35</v>
      </c>
      <c r="B1141" s="53" t="s">
        <v>36</v>
      </c>
      <c r="C1141" s="54" t="s">
        <v>37</v>
      </c>
      <c r="D1141" s="55" t="s">
        <v>38</v>
      </c>
      <c r="E1141" s="55" t="s">
        <v>39</v>
      </c>
      <c r="F1141" s="55" t="s">
        <v>40</v>
      </c>
      <c r="G1141" s="30"/>
      <c r="H1141" s="30"/>
      <c r="I1141" s="31"/>
    </row>
    <row r="1142" spans="1:9" ht="25.5">
      <c r="A1142" s="130" t="s">
        <v>707</v>
      </c>
      <c r="B1142" s="128" t="s">
        <v>708</v>
      </c>
      <c r="C1142" s="33">
        <v>1</v>
      </c>
      <c r="D1142" s="34"/>
      <c r="E1142" s="56">
        <v>586.3</v>
      </c>
      <c r="F1142" s="56">
        <f aca="true" t="shared" si="11" ref="F1142:F1147">E1142*C1142</f>
        <v>586.3</v>
      </c>
      <c r="G1142" s="57"/>
      <c r="H1142" s="30"/>
      <c r="I1142" s="31"/>
    </row>
    <row r="1143" spans="1:9" ht="12.75">
      <c r="A1143" s="130" t="s">
        <v>709</v>
      </c>
      <c r="B1143" s="129"/>
      <c r="C1143" s="36">
        <v>1</v>
      </c>
      <c r="D1143" s="37"/>
      <c r="E1143" s="125">
        <v>160</v>
      </c>
      <c r="F1143" s="56">
        <f t="shared" si="11"/>
        <v>160</v>
      </c>
      <c r="G1143" s="57"/>
      <c r="H1143" s="30"/>
      <c r="I1143" s="31"/>
    </row>
    <row r="1144" spans="1:9" ht="12.75">
      <c r="A1144" s="130" t="s">
        <v>715</v>
      </c>
      <c r="B1144" s="129"/>
      <c r="C1144" s="36">
        <v>1</v>
      </c>
      <c r="D1144" s="37"/>
      <c r="E1144" s="125">
        <v>89.38</v>
      </c>
      <c r="F1144" s="56">
        <f t="shared" si="11"/>
        <v>89.38</v>
      </c>
      <c r="G1144" s="57"/>
      <c r="H1144" s="30"/>
      <c r="I1144" s="31"/>
    </row>
    <row r="1145" spans="1:9" ht="12.75">
      <c r="A1145" s="130"/>
      <c r="B1145" s="129"/>
      <c r="C1145" s="36"/>
      <c r="D1145" s="37"/>
      <c r="E1145" s="125"/>
      <c r="F1145" s="125">
        <f t="shared" si="11"/>
        <v>0</v>
      </c>
      <c r="G1145" s="57"/>
      <c r="H1145" s="30"/>
      <c r="I1145" s="31"/>
    </row>
    <row r="1146" spans="1:9" ht="12.75">
      <c r="A1146" s="130"/>
      <c r="B1146" s="129"/>
      <c r="C1146" s="36"/>
      <c r="D1146" s="37"/>
      <c r="E1146" s="125"/>
      <c r="F1146" s="125">
        <f t="shared" si="11"/>
        <v>0</v>
      </c>
      <c r="G1146" s="57"/>
      <c r="H1146" s="30"/>
      <c r="I1146" s="31"/>
    </row>
    <row r="1147" spans="1:9" ht="12.75">
      <c r="A1147" s="130"/>
      <c r="B1147" s="129"/>
      <c r="C1147" s="36"/>
      <c r="D1147" s="37"/>
      <c r="E1147" s="125"/>
      <c r="F1147" s="125">
        <f t="shared" si="11"/>
        <v>0</v>
      </c>
      <c r="G1147" s="57"/>
      <c r="H1147" s="30"/>
      <c r="I1147" s="31"/>
    </row>
    <row r="1148" spans="1:9" ht="12.75">
      <c r="A1148" s="58" t="s">
        <v>46</v>
      </c>
      <c r="B1148" s="36"/>
      <c r="C1148" s="36"/>
      <c r="D1148" s="37"/>
      <c r="E1148" s="38"/>
      <c r="F1148" s="59">
        <f>SUM(F1142:F1147)</f>
        <v>835.68</v>
      </c>
      <c r="G1148" s="57"/>
      <c r="H1148" s="30"/>
      <c r="I1148" s="31"/>
    </row>
    <row r="1149" spans="1:9" ht="15">
      <c r="A1149" s="48" t="s">
        <v>47</v>
      </c>
      <c r="B1149" s="40"/>
      <c r="C1149" s="40"/>
      <c r="D1149" s="40"/>
      <c r="E1149" s="40"/>
      <c r="F1149" s="40"/>
      <c r="G1149" s="40"/>
      <c r="H1149" s="40"/>
      <c r="I1149" s="21"/>
    </row>
    <row r="1150" spans="1:9" ht="33.75">
      <c r="A1150" s="60" t="s">
        <v>35</v>
      </c>
      <c r="B1150" s="61" t="s">
        <v>48</v>
      </c>
      <c r="C1150" s="62" t="s">
        <v>49</v>
      </c>
      <c r="D1150" s="61" t="s">
        <v>215</v>
      </c>
      <c r="E1150" s="63"/>
      <c r="F1150" s="63"/>
      <c r="G1150" s="63"/>
      <c r="H1150" s="30"/>
      <c r="I1150" s="31"/>
    </row>
    <row r="1151" spans="1:9" ht="12.75">
      <c r="A1151" s="60" t="s">
        <v>230</v>
      </c>
      <c r="B1151" s="65">
        <v>239632</v>
      </c>
      <c r="C1151" s="26">
        <v>41.08</v>
      </c>
      <c r="D1151" s="66">
        <f>B1151*C1151/100</f>
        <v>98440.82560000001</v>
      </c>
      <c r="E1151" s="63"/>
      <c r="F1151" s="63"/>
      <c r="G1151" s="63"/>
      <c r="H1151" s="30"/>
      <c r="I1151" s="31"/>
    </row>
    <row r="1152" spans="1:9" ht="12.75">
      <c r="A1152" s="69" t="s">
        <v>53</v>
      </c>
      <c r="B1152" s="69"/>
      <c r="C1152" s="69"/>
      <c r="D1152" s="66">
        <f>SUM(D1151:D1151)</f>
        <v>98440.82560000001</v>
      </c>
      <c r="E1152" s="63"/>
      <c r="F1152" s="63"/>
      <c r="G1152" s="63"/>
      <c r="H1152" s="30"/>
      <c r="I1152" s="31"/>
    </row>
    <row r="1153" spans="1:9" ht="45">
      <c r="A1153" s="70" t="s">
        <v>54</v>
      </c>
      <c r="B1153" s="71"/>
      <c r="C1153" s="28" t="s">
        <v>55</v>
      </c>
      <c r="D1153" s="71"/>
      <c r="E1153" s="72" t="s">
        <v>56</v>
      </c>
      <c r="F1153" s="373" t="s">
        <v>57</v>
      </c>
      <c r="G1153" s="374"/>
      <c r="H1153" s="30"/>
      <c r="I1153" s="31"/>
    </row>
    <row r="1154" spans="1:9" ht="12.75">
      <c r="A1154" s="66">
        <f>D1152</f>
        <v>98440.82560000001</v>
      </c>
      <c r="B1154" s="73"/>
      <c r="C1154" s="120">
        <f>D1132*60*12</f>
        <v>80406.00000000001</v>
      </c>
      <c r="D1154" s="73"/>
      <c r="E1154" s="73">
        <f>F1133</f>
        <v>5</v>
      </c>
      <c r="F1154" s="375">
        <f>(A1154/C1154*E1154)</f>
        <v>6.121485063303734</v>
      </c>
      <c r="G1154" s="376"/>
      <c r="H1154" s="30"/>
      <c r="I1154" s="31"/>
    </row>
    <row r="1155" spans="1:9" ht="15">
      <c r="A1155" s="74" t="s">
        <v>58</v>
      </c>
      <c r="B1155" s="75"/>
      <c r="C1155" s="30"/>
      <c r="D1155" s="76"/>
      <c r="E1155" s="77"/>
      <c r="F1155" s="30"/>
      <c r="G1155" s="30"/>
      <c r="H1155" s="30"/>
      <c r="I1155" s="78"/>
    </row>
    <row r="1156" spans="1:9" ht="15">
      <c r="A1156" s="48" t="s">
        <v>59</v>
      </c>
      <c r="B1156" s="50"/>
      <c r="C1156" s="40"/>
      <c r="D1156" s="41"/>
      <c r="E1156" s="79"/>
      <c r="F1156" s="40"/>
      <c r="G1156" s="40"/>
      <c r="H1156" s="40"/>
      <c r="I1156" s="21"/>
    </row>
    <row r="1157" spans="1:9" ht="15">
      <c r="A1157" s="377" t="s">
        <v>60</v>
      </c>
      <c r="B1157" s="378"/>
      <c r="C1157" s="378"/>
      <c r="D1157" s="378"/>
      <c r="E1157" s="378"/>
      <c r="F1157" s="81" t="s">
        <v>61</v>
      </c>
      <c r="G1157" s="82">
        <v>1.05</v>
      </c>
      <c r="H1157" s="30"/>
      <c r="I1157" s="83"/>
    </row>
    <row r="1158" spans="1:9" ht="15">
      <c r="A1158" s="48" t="s">
        <v>62</v>
      </c>
      <c r="B1158" s="50"/>
      <c r="C1158" s="40"/>
      <c r="D1158" s="40"/>
      <c r="E1158" s="40"/>
      <c r="F1158" s="40"/>
      <c r="G1158" s="51">
        <v>30.2</v>
      </c>
      <c r="H1158" s="40" t="s">
        <v>32</v>
      </c>
      <c r="I1158" s="21"/>
    </row>
    <row r="1159" spans="1:9" ht="15">
      <c r="A1159" s="84" t="s">
        <v>63</v>
      </c>
      <c r="B1159" s="85"/>
      <c r="C1159" s="85"/>
      <c r="D1159" s="86"/>
      <c r="E1159" s="87"/>
      <c r="F1159" s="85"/>
      <c r="G1159" s="85"/>
      <c r="H1159" s="85"/>
      <c r="I1159" s="88"/>
    </row>
    <row r="1160" spans="1:9" ht="15">
      <c r="A1160" s="379" t="s">
        <v>64</v>
      </c>
      <c r="B1160" s="380"/>
      <c r="C1160" s="380"/>
      <c r="D1160" s="380"/>
      <c r="E1160" s="89"/>
      <c r="F1160" s="90" t="s">
        <v>65</v>
      </c>
      <c r="G1160" s="91">
        <v>1.92</v>
      </c>
      <c r="H1160" s="92"/>
      <c r="I1160" s="93"/>
    </row>
    <row r="1161" spans="1:9" ht="15">
      <c r="A1161" s="18" t="s">
        <v>66</v>
      </c>
      <c r="B1161" s="94"/>
      <c r="C1161" s="40"/>
      <c r="D1161" s="40"/>
      <c r="E1161" s="40"/>
      <c r="F1161" s="40"/>
      <c r="G1161" s="40"/>
      <c r="H1161" s="40"/>
      <c r="I1161" s="21">
        <f>I1155+I1129</f>
        <v>855.0028</v>
      </c>
    </row>
    <row r="1162" spans="1:9" ht="15">
      <c r="A1162" s="18" t="s">
        <v>72</v>
      </c>
      <c r="B1162" s="94"/>
      <c r="C1162" s="40"/>
      <c r="D1162" s="40"/>
      <c r="E1162" s="40"/>
      <c r="F1162" s="40"/>
      <c r="G1162" s="95">
        <f>I1163/I1161-1</f>
        <v>-3.27484307649506E-06</v>
      </c>
      <c r="H1162" s="40"/>
      <c r="I1162" s="21">
        <f>I1163-I1161</f>
        <v>-0.0027999999999792635</v>
      </c>
    </row>
    <row r="1163" spans="1:9" ht="15.75">
      <c r="A1163" s="96" t="s">
        <v>67</v>
      </c>
      <c r="B1163" s="97"/>
      <c r="C1163" s="98"/>
      <c r="D1163" s="98"/>
      <c r="E1163" s="98"/>
      <c r="F1163" s="98"/>
      <c r="G1163" s="98"/>
      <c r="H1163" s="98"/>
      <c r="I1163" s="99">
        <v>855</v>
      </c>
    </row>
    <row r="1165" spans="1:7" ht="15.75">
      <c r="A1165" s="9" t="s">
        <v>68</v>
      </c>
      <c r="G1165" s="92" t="s">
        <v>462</v>
      </c>
    </row>
    <row r="1166" ht="12.75">
      <c r="A1166" s="1" t="s">
        <v>461</v>
      </c>
    </row>
    <row r="1171" spans="1:9" ht="15.75">
      <c r="A1171" s="100"/>
      <c r="F1171" s="2" t="s">
        <v>3</v>
      </c>
      <c r="I1171" s="3"/>
    </row>
    <row r="1172" spans="6:9" ht="15.75">
      <c r="F1172" s="4" t="s">
        <v>73</v>
      </c>
      <c r="I1172" s="3" t="s">
        <v>716</v>
      </c>
    </row>
    <row r="1173" spans="6:9" ht="15.75">
      <c r="F1173" s="4" t="s">
        <v>775</v>
      </c>
      <c r="I1173" s="3" t="s">
        <v>717</v>
      </c>
    </row>
    <row r="1174" spans="1:9" ht="14.25">
      <c r="A1174" s="5" t="s">
        <v>465</v>
      </c>
      <c r="B1174" s="5"/>
      <c r="C1174" s="5"/>
      <c r="D1174" s="5"/>
      <c r="E1174" s="5"/>
      <c r="F1174" s="5"/>
      <c r="G1174" s="5"/>
      <c r="H1174" s="5"/>
      <c r="I1174" s="6"/>
    </row>
    <row r="1175" spans="2:9" ht="15.75">
      <c r="B1175" s="7"/>
      <c r="C1175" s="7"/>
      <c r="D1175" s="7" t="s">
        <v>9</v>
      </c>
      <c r="E1175" s="7"/>
      <c r="F1175" s="7"/>
      <c r="G1175" s="7"/>
      <c r="H1175" s="7"/>
      <c r="I1175" s="8"/>
    </row>
    <row r="1176" spans="1:9" ht="18.75">
      <c r="A1176" s="9" t="s">
        <v>10</v>
      </c>
      <c r="B1176" s="10"/>
      <c r="C1176" s="10"/>
      <c r="D1176" s="126" t="s">
        <v>776</v>
      </c>
      <c r="E1176" s="12"/>
      <c r="F1176" s="12"/>
      <c r="G1176" s="12"/>
      <c r="H1176" s="12"/>
      <c r="I1176" s="3"/>
    </row>
    <row r="1177" spans="1:9" ht="15.75">
      <c r="A1177" s="13" t="s">
        <v>12</v>
      </c>
      <c r="B1177" s="10"/>
      <c r="C1177" s="10"/>
      <c r="D1177" s="4"/>
      <c r="E1177" s="14"/>
      <c r="F1177" s="13"/>
      <c r="G1177" s="15"/>
      <c r="H1177" s="16"/>
      <c r="I1177" s="17"/>
    </row>
    <row r="1178" ht="15.75">
      <c r="D1178" s="4"/>
    </row>
    <row r="1179" spans="1:14" ht="18.75">
      <c r="A1179" s="4"/>
      <c r="B1179" s="11"/>
      <c r="C1179" s="12"/>
      <c r="D1179" s="12"/>
      <c r="E1179" s="12"/>
      <c r="F1179" s="12"/>
      <c r="G1179" s="12"/>
      <c r="H1179" s="12"/>
      <c r="I1179" s="17" t="s">
        <v>14</v>
      </c>
      <c r="N1179" t="s">
        <v>463</v>
      </c>
    </row>
    <row r="1180" spans="1:9" ht="18.75">
      <c r="A1180" s="18" t="s">
        <v>15</v>
      </c>
      <c r="B1180" s="19"/>
      <c r="C1180" s="20"/>
      <c r="D1180" s="20"/>
      <c r="E1180" s="20"/>
      <c r="F1180" s="20"/>
      <c r="G1180" s="20"/>
      <c r="H1180" s="20"/>
      <c r="I1180" s="21">
        <f>I1188+I1189+I1190+I1199</f>
        <v>1665.4427999999998</v>
      </c>
    </row>
    <row r="1181" spans="1:9" ht="15.75">
      <c r="A1181" s="22" t="s">
        <v>16</v>
      </c>
      <c r="B1181" s="23"/>
      <c r="C1181" s="23"/>
      <c r="D1181" s="23"/>
      <c r="E1181" s="23"/>
      <c r="F1181" s="23"/>
      <c r="G1181" s="23"/>
      <c r="H1181" s="23"/>
      <c r="I1181" s="24"/>
    </row>
    <row r="1182" spans="1:9" ht="33.75">
      <c r="A1182" s="25" t="s">
        <v>17</v>
      </c>
      <c r="B1182" s="26" t="s">
        <v>18</v>
      </c>
      <c r="C1182" s="27" t="s">
        <v>19</v>
      </c>
      <c r="D1182" s="28" t="s">
        <v>20</v>
      </c>
      <c r="E1182" s="28" t="s">
        <v>21</v>
      </c>
      <c r="F1182" s="28" t="s">
        <v>22</v>
      </c>
      <c r="G1182" s="29" t="s">
        <v>23</v>
      </c>
      <c r="H1182" s="30"/>
      <c r="I1182" s="31"/>
    </row>
    <row r="1183" spans="1:9" ht="12.75">
      <c r="A1183" s="32" t="s">
        <v>24</v>
      </c>
      <c r="B1183" s="33">
        <v>1</v>
      </c>
      <c r="C1183" s="33">
        <v>15612</v>
      </c>
      <c r="D1183" s="117">
        <f>148.9*0.75</f>
        <v>111.67500000000001</v>
      </c>
      <c r="E1183" s="118">
        <f>D1183*60</f>
        <v>6700.500000000001</v>
      </c>
      <c r="F1183" s="29">
        <v>1</v>
      </c>
      <c r="G1183" s="33">
        <f>B1183*C1183/E1183*F1183</f>
        <v>2.3299753749720167</v>
      </c>
      <c r="H1183" s="30"/>
      <c r="I1183" s="31"/>
    </row>
    <row r="1184" spans="1:9" ht="12.75">
      <c r="A1184" s="35" t="s">
        <v>209</v>
      </c>
      <c r="B1184" s="36">
        <v>1</v>
      </c>
      <c r="C1184" s="36">
        <v>12627</v>
      </c>
      <c r="D1184" s="117">
        <f>148.9*0.8</f>
        <v>119.12</v>
      </c>
      <c r="E1184" s="119">
        <f>D1184*60</f>
        <v>7147.200000000001</v>
      </c>
      <c r="F1184" s="38">
        <v>5</v>
      </c>
      <c r="G1184" s="36">
        <f>B1184*C1184/E1184*F1184</f>
        <v>8.833529214237743</v>
      </c>
      <c r="H1184" s="30"/>
      <c r="I1184" s="31"/>
    </row>
    <row r="1185" spans="1:8" ht="12.75">
      <c r="A1185" s="39" t="s">
        <v>26</v>
      </c>
      <c r="B1185" s="40"/>
      <c r="C1185" s="41"/>
      <c r="D1185" s="41"/>
      <c r="E1185" s="41"/>
      <c r="F1185" s="41"/>
      <c r="G1185" s="42">
        <f>ROUND((G1183+G1184),2)</f>
        <v>11.16</v>
      </c>
      <c r="H1185" s="30"/>
    </row>
    <row r="1186" spans="1:9" ht="12.75">
      <c r="A1186" s="369" t="s">
        <v>27</v>
      </c>
      <c r="B1186" s="370"/>
      <c r="C1186" s="370"/>
      <c r="D1186" s="370"/>
      <c r="E1186" s="370"/>
      <c r="F1186" s="370"/>
      <c r="G1186" s="101"/>
      <c r="H1186" s="30"/>
      <c r="I1186" s="44">
        <f>G1185*G1186</f>
        <v>0</v>
      </c>
    </row>
    <row r="1187" spans="1:9" ht="12.75">
      <c r="A1187" s="371" t="s">
        <v>28</v>
      </c>
      <c r="B1187" s="372"/>
      <c r="C1187" s="372"/>
      <c r="D1187" s="372"/>
      <c r="E1187" s="372"/>
      <c r="F1187" s="45" t="s">
        <v>29</v>
      </c>
      <c r="G1187" s="46">
        <v>1.33</v>
      </c>
      <c r="H1187" s="40"/>
      <c r="I1187" s="47">
        <f>G1185*G1187</f>
        <v>14.8428</v>
      </c>
    </row>
    <row r="1188" spans="1:9" ht="15">
      <c r="A1188" s="48" t="s">
        <v>30</v>
      </c>
      <c r="B1188" s="40"/>
      <c r="C1188" s="40"/>
      <c r="D1188" s="40"/>
      <c r="E1188" s="40"/>
      <c r="F1188" s="40"/>
      <c r="G1188" s="49"/>
      <c r="H1188" s="40"/>
      <c r="I1188" s="21">
        <f>I1186+I1187</f>
        <v>14.8428</v>
      </c>
    </row>
    <row r="1189" spans="1:9" ht="15">
      <c r="A1189" s="48" t="s">
        <v>31</v>
      </c>
      <c r="B1189" s="50"/>
      <c r="C1189" s="40"/>
      <c r="D1189" s="40"/>
      <c r="E1189" s="40"/>
      <c r="F1189" s="40"/>
      <c r="G1189" s="51">
        <v>30.2</v>
      </c>
      <c r="H1189" s="40" t="s">
        <v>32</v>
      </c>
      <c r="I1189" s="21">
        <f>ROUND((I1188*G1189/100),2)</f>
        <v>4.48</v>
      </c>
    </row>
    <row r="1190" spans="1:9" ht="15">
      <c r="A1190" s="48" t="s">
        <v>33</v>
      </c>
      <c r="B1190" s="50"/>
      <c r="C1190" s="40"/>
      <c r="D1190" s="40"/>
      <c r="E1190" s="40"/>
      <c r="F1190" s="41" t="s">
        <v>34</v>
      </c>
      <c r="G1190" s="40"/>
      <c r="H1190" s="40"/>
      <c r="I1190" s="21">
        <f>ROUND(F1198,2)</f>
        <v>1640</v>
      </c>
    </row>
    <row r="1191" spans="1:9" ht="22.5">
      <c r="A1191" s="52" t="s">
        <v>35</v>
      </c>
      <c r="B1191" s="53" t="s">
        <v>36</v>
      </c>
      <c r="C1191" s="54" t="s">
        <v>37</v>
      </c>
      <c r="D1191" s="55" t="s">
        <v>38</v>
      </c>
      <c r="E1191" s="55" t="s">
        <v>39</v>
      </c>
      <c r="F1191" s="55" t="s">
        <v>40</v>
      </c>
      <c r="G1191" s="30"/>
      <c r="H1191" s="30"/>
      <c r="I1191" s="31"/>
    </row>
    <row r="1192" spans="1:9" ht="25.5">
      <c r="A1192" s="130" t="s">
        <v>707</v>
      </c>
      <c r="B1192" s="128" t="s">
        <v>708</v>
      </c>
      <c r="C1192" s="33">
        <v>1</v>
      </c>
      <c r="D1192" s="34"/>
      <c r="E1192" s="56">
        <v>1500</v>
      </c>
      <c r="F1192" s="56">
        <f aca="true" t="shared" si="12" ref="F1192:F1197">E1192*C1192</f>
        <v>1500</v>
      </c>
      <c r="G1192" s="57"/>
      <c r="H1192" s="30"/>
      <c r="I1192" s="31"/>
    </row>
    <row r="1193" spans="1:9" ht="12.75">
      <c r="A1193" s="130" t="s">
        <v>709</v>
      </c>
      <c r="B1193" s="129"/>
      <c r="C1193" s="36">
        <v>1</v>
      </c>
      <c r="D1193" s="37"/>
      <c r="E1193" s="125">
        <v>140</v>
      </c>
      <c r="F1193" s="56">
        <f t="shared" si="12"/>
        <v>140</v>
      </c>
      <c r="G1193" s="57"/>
      <c r="H1193" s="30"/>
      <c r="I1193" s="31"/>
    </row>
    <row r="1194" spans="1:9" ht="12.75">
      <c r="A1194" s="130"/>
      <c r="B1194" s="129"/>
      <c r="C1194" s="36">
        <v>1</v>
      </c>
      <c r="D1194" s="37"/>
      <c r="E1194" s="125"/>
      <c r="F1194" s="56">
        <f t="shared" si="12"/>
        <v>0</v>
      </c>
      <c r="G1194" s="57"/>
      <c r="H1194" s="30"/>
      <c r="I1194" s="31"/>
    </row>
    <row r="1195" spans="1:9" ht="12.75">
      <c r="A1195" s="130"/>
      <c r="B1195" s="129"/>
      <c r="C1195" s="36">
        <v>2</v>
      </c>
      <c r="D1195" s="37"/>
      <c r="E1195" s="125"/>
      <c r="F1195" s="125">
        <f t="shared" si="12"/>
        <v>0</v>
      </c>
      <c r="G1195" s="57"/>
      <c r="H1195" s="30"/>
      <c r="I1195" s="31"/>
    </row>
    <row r="1196" spans="1:9" ht="12.75">
      <c r="A1196" s="130"/>
      <c r="B1196" s="129"/>
      <c r="C1196" s="36">
        <v>5</v>
      </c>
      <c r="D1196" s="37"/>
      <c r="E1196" s="125"/>
      <c r="F1196" s="125">
        <f t="shared" si="12"/>
        <v>0</v>
      </c>
      <c r="G1196" s="57"/>
      <c r="H1196" s="30"/>
      <c r="I1196" s="31"/>
    </row>
    <row r="1197" spans="1:9" ht="12.75">
      <c r="A1197" s="130"/>
      <c r="B1197" s="129"/>
      <c r="C1197" s="36">
        <v>1</v>
      </c>
      <c r="D1197" s="37"/>
      <c r="E1197" s="125"/>
      <c r="F1197" s="125">
        <f t="shared" si="12"/>
        <v>0</v>
      </c>
      <c r="G1197" s="57"/>
      <c r="H1197" s="30"/>
      <c r="I1197" s="31"/>
    </row>
    <row r="1198" spans="1:9" ht="12.75">
      <c r="A1198" s="58" t="s">
        <v>46</v>
      </c>
      <c r="B1198" s="36"/>
      <c r="C1198" s="36"/>
      <c r="D1198" s="37"/>
      <c r="E1198" s="38"/>
      <c r="F1198" s="59">
        <f>SUM(F1192:F1197)</f>
        <v>1640</v>
      </c>
      <c r="G1198" s="57"/>
      <c r="H1198" s="30"/>
      <c r="I1198" s="31"/>
    </row>
    <row r="1199" spans="1:9" ht="15">
      <c r="A1199" s="48" t="s">
        <v>47</v>
      </c>
      <c r="B1199" s="40"/>
      <c r="C1199" s="40"/>
      <c r="D1199" s="40"/>
      <c r="E1199" s="40"/>
      <c r="F1199" s="40"/>
      <c r="G1199" s="40"/>
      <c r="H1199" s="40"/>
      <c r="I1199" s="21">
        <f>ROUND(F1204,2)</f>
        <v>6.12</v>
      </c>
    </row>
    <row r="1200" spans="1:9" ht="33.75">
      <c r="A1200" s="60" t="s">
        <v>35</v>
      </c>
      <c r="B1200" s="61" t="s">
        <v>48</v>
      </c>
      <c r="C1200" s="62" t="s">
        <v>49</v>
      </c>
      <c r="D1200" s="61" t="s">
        <v>215</v>
      </c>
      <c r="E1200" s="63"/>
      <c r="F1200" s="63"/>
      <c r="G1200" s="63"/>
      <c r="H1200" s="30"/>
      <c r="I1200" s="31"/>
    </row>
    <row r="1201" spans="1:9" ht="12.75">
      <c r="A1201" s="60" t="s">
        <v>230</v>
      </c>
      <c r="B1201" s="65">
        <v>239632</v>
      </c>
      <c r="C1201" s="26">
        <v>41.08</v>
      </c>
      <c r="D1201" s="66">
        <f>B1201*C1201/100</f>
        <v>98440.82560000001</v>
      </c>
      <c r="E1201" s="63"/>
      <c r="F1201" s="63"/>
      <c r="G1201" s="63"/>
      <c r="H1201" s="30"/>
      <c r="I1201" s="31"/>
    </row>
    <row r="1202" spans="1:9" ht="12.75">
      <c r="A1202" s="69" t="s">
        <v>53</v>
      </c>
      <c r="B1202" s="69"/>
      <c r="C1202" s="69"/>
      <c r="D1202" s="66">
        <f>SUM(D1201:D1201)</f>
        <v>98440.82560000001</v>
      </c>
      <c r="E1202" s="63"/>
      <c r="F1202" s="63"/>
      <c r="G1202" s="63"/>
      <c r="H1202" s="30"/>
      <c r="I1202" s="31"/>
    </row>
    <row r="1203" spans="1:9" ht="45">
      <c r="A1203" s="70" t="s">
        <v>54</v>
      </c>
      <c r="B1203" s="71"/>
      <c r="C1203" s="28" t="s">
        <v>55</v>
      </c>
      <c r="D1203" s="71"/>
      <c r="E1203" s="72" t="s">
        <v>56</v>
      </c>
      <c r="F1203" s="373" t="s">
        <v>57</v>
      </c>
      <c r="G1203" s="374"/>
      <c r="H1203" s="30"/>
      <c r="I1203" s="31"/>
    </row>
    <row r="1204" spans="1:9" ht="12.75">
      <c r="A1204" s="66">
        <f>D1202</f>
        <v>98440.82560000001</v>
      </c>
      <c r="B1204" s="73"/>
      <c r="C1204" s="120">
        <f>D1183*60*12</f>
        <v>80406.00000000001</v>
      </c>
      <c r="D1204" s="73"/>
      <c r="E1204" s="73">
        <f>F1184</f>
        <v>5</v>
      </c>
      <c r="F1204" s="375">
        <f>(A1204/C1204*E1204)</f>
        <v>6.121485063303734</v>
      </c>
      <c r="G1204" s="376"/>
      <c r="H1204" s="30"/>
      <c r="I1204" s="31"/>
    </row>
    <row r="1205" spans="1:9" ht="15">
      <c r="A1205" s="74" t="s">
        <v>58</v>
      </c>
      <c r="B1205" s="75"/>
      <c r="C1205" s="30"/>
      <c r="D1205" s="76"/>
      <c r="E1205" s="77"/>
      <c r="F1205" s="30"/>
      <c r="G1205" s="30"/>
      <c r="H1205" s="30"/>
      <c r="I1205" s="78">
        <f>I1206+I1208+I1209</f>
        <v>144.14</v>
      </c>
    </row>
    <row r="1206" spans="1:9" ht="15">
      <c r="A1206" s="48" t="s">
        <v>59</v>
      </c>
      <c r="B1206" s="50"/>
      <c r="C1206" s="40"/>
      <c r="D1206" s="41"/>
      <c r="E1206" s="79"/>
      <c r="F1206" s="40"/>
      <c r="G1206" s="40"/>
      <c r="H1206" s="40"/>
      <c r="I1206" s="21">
        <v>26.22</v>
      </c>
    </row>
    <row r="1207" spans="1:9" ht="15">
      <c r="A1207" s="377" t="s">
        <v>60</v>
      </c>
      <c r="B1207" s="378"/>
      <c r="C1207" s="378"/>
      <c r="D1207" s="378"/>
      <c r="E1207" s="378"/>
      <c r="F1207" s="81" t="s">
        <v>61</v>
      </c>
      <c r="G1207" s="82">
        <v>1.05</v>
      </c>
      <c r="H1207" s="30"/>
      <c r="I1207" s="83"/>
    </row>
    <row r="1208" spans="1:9" ht="15">
      <c r="A1208" s="48" t="s">
        <v>62</v>
      </c>
      <c r="B1208" s="50"/>
      <c r="C1208" s="40"/>
      <c r="D1208" s="40"/>
      <c r="E1208" s="40"/>
      <c r="F1208" s="40"/>
      <c r="G1208" s="51">
        <v>30.2</v>
      </c>
      <c r="H1208" s="40" t="s">
        <v>32</v>
      </c>
      <c r="I1208" s="21">
        <f>ROUND(I1206*G1208%,2)</f>
        <v>7.92</v>
      </c>
    </row>
    <row r="1209" spans="1:9" ht="15">
      <c r="A1209" s="84" t="s">
        <v>63</v>
      </c>
      <c r="B1209" s="85"/>
      <c r="C1209" s="85"/>
      <c r="D1209" s="86"/>
      <c r="E1209" s="87"/>
      <c r="F1209" s="85"/>
      <c r="G1209" s="85"/>
      <c r="H1209" s="85"/>
      <c r="I1209" s="88">
        <v>110</v>
      </c>
    </row>
    <row r="1210" spans="1:9" ht="15">
      <c r="A1210" s="379" t="s">
        <v>64</v>
      </c>
      <c r="B1210" s="380"/>
      <c r="C1210" s="380"/>
      <c r="D1210" s="380"/>
      <c r="E1210" s="89"/>
      <c r="F1210" s="90" t="s">
        <v>65</v>
      </c>
      <c r="G1210" s="91">
        <v>1.92</v>
      </c>
      <c r="H1210" s="92"/>
      <c r="I1210" s="93"/>
    </row>
    <row r="1211" spans="1:9" ht="15">
      <c r="A1211" s="18" t="s">
        <v>66</v>
      </c>
      <c r="B1211" s="94"/>
      <c r="C1211" s="40"/>
      <c r="D1211" s="40"/>
      <c r="E1211" s="40"/>
      <c r="F1211" s="40"/>
      <c r="G1211" s="40"/>
      <c r="H1211" s="40"/>
      <c r="I1211" s="21">
        <f>I1205+I1180</f>
        <v>1809.5827999999997</v>
      </c>
    </row>
    <row r="1212" spans="1:9" ht="15">
      <c r="A1212" s="18" t="s">
        <v>72</v>
      </c>
      <c r="B1212" s="94"/>
      <c r="C1212" s="40"/>
      <c r="D1212" s="40"/>
      <c r="E1212" s="40"/>
      <c r="F1212" s="40"/>
      <c r="G1212" s="95">
        <f>I1213/I1211-1</f>
        <v>-0.005295585258657254</v>
      </c>
      <c r="H1212" s="40"/>
      <c r="I1212" s="21">
        <f>I1213-I1211</f>
        <v>-9.58279999999968</v>
      </c>
    </row>
    <row r="1213" spans="1:9" ht="15.75">
      <c r="A1213" s="96" t="s">
        <v>67</v>
      </c>
      <c r="B1213" s="97"/>
      <c r="C1213" s="98"/>
      <c r="D1213" s="98"/>
      <c r="E1213" s="98"/>
      <c r="F1213" s="98"/>
      <c r="G1213" s="98"/>
      <c r="H1213" s="98"/>
      <c r="I1213" s="99">
        <v>1800</v>
      </c>
    </row>
    <row r="1215" spans="1:7" ht="15.75">
      <c r="A1215" s="9" t="s">
        <v>68</v>
      </c>
      <c r="G1215" s="92" t="s">
        <v>462</v>
      </c>
    </row>
    <row r="1216" ht="12.75">
      <c r="A1216" s="1" t="s">
        <v>461</v>
      </c>
    </row>
    <row r="1217" spans="1:9" ht="15.75">
      <c r="A1217" s="100"/>
      <c r="F1217" s="2" t="s">
        <v>3</v>
      </c>
      <c r="I1217" s="3"/>
    </row>
    <row r="1218" spans="6:9" ht="15.75">
      <c r="F1218" s="4" t="s">
        <v>73</v>
      </c>
      <c r="I1218" s="3" t="s">
        <v>716</v>
      </c>
    </row>
    <row r="1219" spans="6:9" ht="15.75">
      <c r="F1219" s="4" t="s">
        <v>777</v>
      </c>
      <c r="I1219" s="3" t="s">
        <v>717</v>
      </c>
    </row>
    <row r="1220" spans="1:9" ht="14.25">
      <c r="A1220" s="5" t="s">
        <v>465</v>
      </c>
      <c r="B1220" s="5"/>
      <c r="C1220" s="5"/>
      <c r="D1220" s="5"/>
      <c r="E1220" s="5"/>
      <c r="F1220" s="5"/>
      <c r="G1220" s="5"/>
      <c r="H1220" s="5"/>
      <c r="I1220" s="6"/>
    </row>
    <row r="1221" spans="2:9" ht="15.75">
      <c r="B1221" s="7"/>
      <c r="C1221" s="7"/>
      <c r="D1221" s="7" t="s">
        <v>9</v>
      </c>
      <c r="E1221" s="7"/>
      <c r="F1221" s="7"/>
      <c r="G1221" s="7"/>
      <c r="H1221" s="7"/>
      <c r="I1221" s="8"/>
    </row>
    <row r="1222" spans="1:9" ht="18.75">
      <c r="A1222" s="9" t="s">
        <v>10</v>
      </c>
      <c r="B1222" s="10"/>
      <c r="C1222" s="10"/>
      <c r="D1222" s="126" t="s">
        <v>718</v>
      </c>
      <c r="E1222" s="12"/>
      <c r="F1222" s="12"/>
      <c r="G1222" s="12"/>
      <c r="H1222" s="12"/>
      <c r="I1222" s="3"/>
    </row>
    <row r="1223" spans="1:9" ht="15.75">
      <c r="A1223" s="13" t="s">
        <v>12</v>
      </c>
      <c r="B1223" s="10"/>
      <c r="C1223" s="10"/>
      <c r="D1223" s="4"/>
      <c r="E1223" s="14"/>
      <c r="F1223" s="13"/>
      <c r="G1223" s="15"/>
      <c r="H1223" s="16"/>
      <c r="I1223" s="17"/>
    </row>
    <row r="1224" ht="15.75">
      <c r="D1224" s="4"/>
    </row>
    <row r="1225" spans="1:14" ht="18.75">
      <c r="A1225" s="4"/>
      <c r="B1225" s="11"/>
      <c r="C1225" s="12"/>
      <c r="D1225" s="12"/>
      <c r="E1225" s="12"/>
      <c r="F1225" s="12"/>
      <c r="G1225" s="12"/>
      <c r="H1225" s="12"/>
      <c r="I1225" s="17" t="s">
        <v>14</v>
      </c>
      <c r="N1225" t="s">
        <v>463</v>
      </c>
    </row>
    <row r="1226" spans="1:9" ht="18.75">
      <c r="A1226" s="18" t="s">
        <v>15</v>
      </c>
      <c r="B1226" s="19"/>
      <c r="C1226" s="20"/>
      <c r="D1226" s="20"/>
      <c r="E1226" s="20"/>
      <c r="F1226" s="20"/>
      <c r="G1226" s="20"/>
      <c r="H1226" s="20"/>
      <c r="I1226" s="21">
        <v>3500</v>
      </c>
    </row>
    <row r="1227" spans="1:9" ht="15.75">
      <c r="A1227" s="22" t="s">
        <v>16</v>
      </c>
      <c r="B1227" s="23"/>
      <c r="C1227" s="23"/>
      <c r="D1227" s="23"/>
      <c r="E1227" s="23"/>
      <c r="F1227" s="23"/>
      <c r="G1227" s="23"/>
      <c r="H1227" s="23"/>
      <c r="I1227" s="24"/>
    </row>
    <row r="1228" spans="1:9" ht="33.75">
      <c r="A1228" s="25" t="s">
        <v>17</v>
      </c>
      <c r="B1228" s="26" t="s">
        <v>18</v>
      </c>
      <c r="C1228" s="27" t="s">
        <v>19</v>
      </c>
      <c r="D1228" s="28" t="s">
        <v>20</v>
      </c>
      <c r="E1228" s="28" t="s">
        <v>21</v>
      </c>
      <c r="F1228" s="28" t="s">
        <v>22</v>
      </c>
      <c r="G1228" s="29" t="s">
        <v>23</v>
      </c>
      <c r="H1228" s="30"/>
      <c r="I1228" s="31"/>
    </row>
    <row r="1229" spans="1:9" ht="12.75">
      <c r="A1229" s="32" t="s">
        <v>24</v>
      </c>
      <c r="B1229" s="33">
        <v>1</v>
      </c>
      <c r="C1229" s="33"/>
      <c r="D1229" s="117"/>
      <c r="E1229" s="118"/>
      <c r="F1229" s="29"/>
      <c r="G1229" s="33" t="e">
        <f>B1229*C1229/E1229*F1229</f>
        <v>#DIV/0!</v>
      </c>
      <c r="H1229" s="30"/>
      <c r="I1229" s="31"/>
    </row>
    <row r="1230" spans="1:9" ht="12.75">
      <c r="A1230" s="35" t="s">
        <v>209</v>
      </c>
      <c r="B1230" s="36">
        <v>1</v>
      </c>
      <c r="C1230" s="36"/>
      <c r="D1230" s="117"/>
      <c r="E1230" s="119"/>
      <c r="F1230" s="38"/>
      <c r="G1230" s="36" t="e">
        <f>B1230*C1230/E1230*F1230</f>
        <v>#DIV/0!</v>
      </c>
      <c r="H1230" s="30"/>
      <c r="I1230" s="31"/>
    </row>
    <row r="1231" spans="1:8" ht="12.75">
      <c r="A1231" s="39" t="s">
        <v>26</v>
      </c>
      <c r="B1231" s="40"/>
      <c r="C1231" s="41"/>
      <c r="D1231" s="41"/>
      <c r="E1231" s="41"/>
      <c r="F1231" s="41"/>
      <c r="G1231" s="42" t="e">
        <f>ROUND((G1229+G1230),2)</f>
        <v>#DIV/0!</v>
      </c>
      <c r="H1231" s="30"/>
    </row>
    <row r="1232" spans="1:9" ht="12.75">
      <c r="A1232" s="369" t="s">
        <v>27</v>
      </c>
      <c r="B1232" s="370"/>
      <c r="C1232" s="370"/>
      <c r="D1232" s="370"/>
      <c r="E1232" s="370"/>
      <c r="F1232" s="370"/>
      <c r="G1232" s="101"/>
      <c r="H1232" s="30"/>
      <c r="I1232" s="44" t="e">
        <f>G1231*G1232</f>
        <v>#DIV/0!</v>
      </c>
    </row>
    <row r="1233" spans="1:9" ht="12.75">
      <c r="A1233" s="371" t="s">
        <v>28</v>
      </c>
      <c r="B1233" s="372"/>
      <c r="C1233" s="372"/>
      <c r="D1233" s="372"/>
      <c r="E1233" s="372"/>
      <c r="F1233" s="45" t="s">
        <v>29</v>
      </c>
      <c r="G1233" s="46">
        <v>1.33</v>
      </c>
      <c r="H1233" s="40"/>
      <c r="I1233" s="47" t="e">
        <f>G1231*G1233</f>
        <v>#DIV/0!</v>
      </c>
    </row>
    <row r="1234" spans="1:9" ht="15">
      <c r="A1234" s="48" t="s">
        <v>30</v>
      </c>
      <c r="B1234" s="40"/>
      <c r="C1234" s="40"/>
      <c r="D1234" s="40"/>
      <c r="E1234" s="40"/>
      <c r="F1234" s="40"/>
      <c r="G1234" s="49"/>
      <c r="H1234" s="40"/>
      <c r="I1234" s="21" t="e">
        <f>I1232+I1233</f>
        <v>#DIV/0!</v>
      </c>
    </row>
    <row r="1235" spans="1:9" ht="15">
      <c r="A1235" s="48" t="s">
        <v>31</v>
      </c>
      <c r="B1235" s="50"/>
      <c r="C1235" s="40"/>
      <c r="D1235" s="40"/>
      <c r="E1235" s="40"/>
      <c r="F1235" s="40"/>
      <c r="G1235" s="51">
        <v>30.2</v>
      </c>
      <c r="H1235" s="40" t="s">
        <v>32</v>
      </c>
      <c r="I1235" s="21" t="e">
        <f>ROUND((I1234*G1235/100),2)</f>
        <v>#DIV/0!</v>
      </c>
    </row>
    <row r="1236" spans="1:9" ht="15">
      <c r="A1236" s="48" t="s">
        <v>33</v>
      </c>
      <c r="B1236" s="50"/>
      <c r="C1236" s="40"/>
      <c r="D1236" s="40"/>
      <c r="E1236" s="40"/>
      <c r="F1236" s="41" t="s">
        <v>34</v>
      </c>
      <c r="G1236" s="40"/>
      <c r="H1236" s="40"/>
      <c r="I1236" s="21"/>
    </row>
    <row r="1237" spans="1:9" ht="22.5">
      <c r="A1237" s="52" t="s">
        <v>35</v>
      </c>
      <c r="B1237" s="53" t="s">
        <v>36</v>
      </c>
      <c r="C1237" s="54" t="s">
        <v>37</v>
      </c>
      <c r="D1237" s="55" t="s">
        <v>38</v>
      </c>
      <c r="E1237" s="55" t="s">
        <v>39</v>
      </c>
      <c r="F1237" s="55" t="s">
        <v>40</v>
      </c>
      <c r="G1237" s="30"/>
      <c r="H1237" s="30"/>
      <c r="I1237" s="31"/>
    </row>
    <row r="1238" spans="1:9" ht="35.25" customHeight="1">
      <c r="A1238" s="130" t="s">
        <v>707</v>
      </c>
      <c r="B1238" s="128" t="s">
        <v>708</v>
      </c>
      <c r="C1238" s="33">
        <v>1</v>
      </c>
      <c r="D1238" s="34">
        <v>1</v>
      </c>
      <c r="E1238" s="56">
        <v>3500</v>
      </c>
      <c r="F1238" s="56">
        <f aca="true" t="shared" si="13" ref="F1238:F1243">E1238*C1238</f>
        <v>3500</v>
      </c>
      <c r="G1238" s="57"/>
      <c r="H1238" s="30"/>
      <c r="I1238" s="31"/>
    </row>
    <row r="1239" spans="1:9" ht="55.5" customHeight="1">
      <c r="A1239" s="130" t="s">
        <v>719</v>
      </c>
      <c r="B1239" s="129"/>
      <c r="C1239" s="36">
        <v>1</v>
      </c>
      <c r="D1239" s="37">
        <v>1</v>
      </c>
      <c r="E1239" s="125">
        <v>500</v>
      </c>
      <c r="F1239" s="56">
        <f t="shared" si="13"/>
        <v>500</v>
      </c>
      <c r="G1239" s="57"/>
      <c r="H1239" s="30"/>
      <c r="I1239" s="31"/>
    </row>
    <row r="1240" spans="1:9" ht="12.75">
      <c r="A1240" s="130" t="s">
        <v>720</v>
      </c>
      <c r="B1240" s="129"/>
      <c r="C1240" s="36"/>
      <c r="D1240" s="37"/>
      <c r="E1240" s="125">
        <v>20</v>
      </c>
      <c r="F1240" s="56">
        <f t="shared" si="13"/>
        <v>0</v>
      </c>
      <c r="G1240" s="57"/>
      <c r="H1240" s="30"/>
      <c r="I1240" s="31"/>
    </row>
    <row r="1241" spans="1:9" ht="25.5">
      <c r="A1241" s="130" t="s">
        <v>721</v>
      </c>
      <c r="B1241" s="129"/>
      <c r="C1241" s="36"/>
      <c r="D1241" s="37"/>
      <c r="E1241" s="125">
        <v>128</v>
      </c>
      <c r="F1241" s="125">
        <f t="shared" si="13"/>
        <v>0</v>
      </c>
      <c r="G1241" s="57"/>
      <c r="H1241" s="30"/>
      <c r="I1241" s="31"/>
    </row>
    <row r="1242" spans="1:9" ht="51">
      <c r="A1242" s="130" t="s">
        <v>723</v>
      </c>
      <c r="B1242" s="269" t="s">
        <v>722</v>
      </c>
      <c r="C1242" s="36">
        <v>0</v>
      </c>
      <c r="D1242" s="37"/>
      <c r="E1242" s="125">
        <v>352</v>
      </c>
      <c r="F1242" s="125">
        <f t="shared" si="13"/>
        <v>0</v>
      </c>
      <c r="G1242" s="57"/>
      <c r="H1242" s="30"/>
      <c r="I1242" s="31"/>
    </row>
    <row r="1243" spans="1:9" ht="12.75">
      <c r="A1243" s="130"/>
      <c r="B1243" s="129"/>
      <c r="C1243" s="36">
        <v>1</v>
      </c>
      <c r="D1243" s="37"/>
      <c r="E1243" s="125"/>
      <c r="F1243" s="125">
        <f t="shared" si="13"/>
        <v>0</v>
      </c>
      <c r="G1243" s="57"/>
      <c r="H1243" s="30"/>
      <c r="I1243" s="31"/>
    </row>
    <row r="1244" spans="1:9" ht="12.75">
      <c r="A1244" s="58" t="s">
        <v>46</v>
      </c>
      <c r="B1244" s="36"/>
      <c r="C1244" s="36"/>
      <c r="D1244" s="37"/>
      <c r="E1244" s="38"/>
      <c r="F1244" s="59">
        <f>SUM(F1238:F1243)</f>
        <v>4000</v>
      </c>
      <c r="G1244" s="57"/>
      <c r="H1244" s="30"/>
      <c r="I1244" s="31"/>
    </row>
    <row r="1245" spans="1:9" ht="15">
      <c r="A1245" s="48" t="s">
        <v>47</v>
      </c>
      <c r="B1245" s="40"/>
      <c r="C1245" s="40"/>
      <c r="D1245" s="40"/>
      <c r="E1245" s="40"/>
      <c r="F1245" s="40"/>
      <c r="G1245" s="40"/>
      <c r="H1245" s="40"/>
      <c r="I1245" s="21" t="e">
        <f>ROUND(F1250,2)</f>
        <v>#DIV/0!</v>
      </c>
    </row>
    <row r="1246" spans="1:9" ht="33.75">
      <c r="A1246" s="60" t="s">
        <v>35</v>
      </c>
      <c r="B1246" s="61" t="s">
        <v>48</v>
      </c>
      <c r="C1246" s="62" t="s">
        <v>49</v>
      </c>
      <c r="D1246" s="61" t="s">
        <v>215</v>
      </c>
      <c r="E1246" s="63"/>
      <c r="F1246" s="63"/>
      <c r="G1246" s="63"/>
      <c r="H1246" s="30"/>
      <c r="I1246" s="31"/>
    </row>
    <row r="1247" spans="1:9" ht="12.75">
      <c r="A1247" s="60" t="s">
        <v>230</v>
      </c>
      <c r="B1247" s="65">
        <v>239632</v>
      </c>
      <c r="C1247" s="26">
        <v>41.08</v>
      </c>
      <c r="D1247" s="66">
        <f>B1247*C1247/100</f>
        <v>98440.82560000001</v>
      </c>
      <c r="E1247" s="63"/>
      <c r="F1247" s="63"/>
      <c r="G1247" s="63"/>
      <c r="H1247" s="30"/>
      <c r="I1247" s="31"/>
    </row>
    <row r="1248" spans="1:9" ht="12.75">
      <c r="A1248" s="69" t="s">
        <v>53</v>
      </c>
      <c r="B1248" s="69"/>
      <c r="C1248" s="69"/>
      <c r="D1248" s="66">
        <f>SUM(D1247:D1247)</f>
        <v>98440.82560000001</v>
      </c>
      <c r="E1248" s="63"/>
      <c r="F1248" s="63"/>
      <c r="G1248" s="63"/>
      <c r="H1248" s="30"/>
      <c r="I1248" s="31"/>
    </row>
    <row r="1249" spans="1:9" ht="45">
      <c r="A1249" s="70" t="s">
        <v>54</v>
      </c>
      <c r="B1249" s="71"/>
      <c r="C1249" s="28" t="s">
        <v>55</v>
      </c>
      <c r="D1249" s="71"/>
      <c r="E1249" s="72" t="s">
        <v>56</v>
      </c>
      <c r="F1249" s="373" t="s">
        <v>57</v>
      </c>
      <c r="G1249" s="374"/>
      <c r="H1249" s="30"/>
      <c r="I1249" s="31"/>
    </row>
    <row r="1250" spans="1:9" ht="12.75">
      <c r="A1250" s="66">
        <f>D1248</f>
        <v>98440.82560000001</v>
      </c>
      <c r="B1250" s="73"/>
      <c r="C1250" s="120">
        <f>D1229*60*12</f>
        <v>0</v>
      </c>
      <c r="D1250" s="73"/>
      <c r="E1250" s="73">
        <f>F1230</f>
        <v>0</v>
      </c>
      <c r="F1250" s="375" t="e">
        <f>(A1250/C1250*E1250)</f>
        <v>#DIV/0!</v>
      </c>
      <c r="G1250" s="376"/>
      <c r="H1250" s="30"/>
      <c r="I1250" s="31"/>
    </row>
    <row r="1251" spans="1:9" ht="15">
      <c r="A1251" s="74" t="s">
        <v>58</v>
      </c>
      <c r="B1251" s="75"/>
      <c r="C1251" s="30"/>
      <c r="D1251" s="76"/>
      <c r="E1251" s="77"/>
      <c r="F1251" s="30"/>
      <c r="G1251" s="30"/>
      <c r="H1251" s="30"/>
      <c r="I1251" s="78">
        <f>I1252+I1254+I1255</f>
        <v>500</v>
      </c>
    </row>
    <row r="1252" spans="1:9" ht="15">
      <c r="A1252" s="48" t="s">
        <v>59</v>
      </c>
      <c r="B1252" s="50"/>
      <c r="C1252" s="40"/>
      <c r="D1252" s="41"/>
      <c r="E1252" s="79"/>
      <c r="F1252" s="40"/>
      <c r="G1252" s="40"/>
      <c r="H1252" s="40"/>
      <c r="I1252" s="21">
        <v>98.4</v>
      </c>
    </row>
    <row r="1253" spans="1:9" ht="15">
      <c r="A1253" s="377" t="s">
        <v>60</v>
      </c>
      <c r="B1253" s="378"/>
      <c r="C1253" s="378"/>
      <c r="D1253" s="378"/>
      <c r="E1253" s="378"/>
      <c r="F1253" s="81" t="s">
        <v>61</v>
      </c>
      <c r="G1253" s="82">
        <v>1.05</v>
      </c>
      <c r="H1253" s="30"/>
      <c r="I1253" s="83"/>
    </row>
    <row r="1254" spans="1:9" ht="15">
      <c r="A1254" s="48" t="s">
        <v>62</v>
      </c>
      <c r="B1254" s="50"/>
      <c r="C1254" s="40"/>
      <c r="D1254" s="40"/>
      <c r="E1254" s="40"/>
      <c r="F1254" s="40"/>
      <c r="G1254" s="51">
        <v>30.2</v>
      </c>
      <c r="H1254" s="40" t="s">
        <v>32</v>
      </c>
      <c r="I1254" s="21">
        <v>29.6</v>
      </c>
    </row>
    <row r="1255" spans="1:9" ht="15">
      <c r="A1255" s="84" t="s">
        <v>63</v>
      </c>
      <c r="B1255" s="85"/>
      <c r="C1255" s="85"/>
      <c r="D1255" s="86"/>
      <c r="E1255" s="87"/>
      <c r="F1255" s="85"/>
      <c r="G1255" s="85"/>
      <c r="H1255" s="85"/>
      <c r="I1255" s="88">
        <v>372</v>
      </c>
    </row>
    <row r="1256" spans="1:9" ht="15">
      <c r="A1256" s="379" t="s">
        <v>64</v>
      </c>
      <c r="B1256" s="380"/>
      <c r="C1256" s="380"/>
      <c r="D1256" s="380"/>
      <c r="E1256" s="89"/>
      <c r="F1256" s="90" t="s">
        <v>65</v>
      </c>
      <c r="G1256" s="91">
        <v>1.92</v>
      </c>
      <c r="H1256" s="92"/>
      <c r="I1256" s="93"/>
    </row>
    <row r="1257" spans="1:9" ht="15">
      <c r="A1257" s="18" t="s">
        <v>66</v>
      </c>
      <c r="B1257" s="94"/>
      <c r="C1257" s="40"/>
      <c r="D1257" s="40"/>
      <c r="E1257" s="40"/>
      <c r="F1257" s="40"/>
      <c r="G1257" s="40"/>
      <c r="H1257" s="40"/>
      <c r="I1257" s="21">
        <f>I1236+I1251</f>
        <v>500</v>
      </c>
    </row>
    <row r="1258" spans="1:9" ht="15">
      <c r="A1258" s="18" t="s">
        <v>72</v>
      </c>
      <c r="B1258" s="94"/>
      <c r="C1258" s="40"/>
      <c r="D1258" s="40"/>
      <c r="E1258" s="40"/>
      <c r="F1258" s="40"/>
      <c r="G1258" s="95">
        <f>I1259/I1257-1</f>
        <v>7</v>
      </c>
      <c r="H1258" s="40"/>
      <c r="I1258" s="21">
        <v>0</v>
      </c>
    </row>
    <row r="1259" spans="1:9" ht="15.75">
      <c r="A1259" s="96" t="s">
        <v>67</v>
      </c>
      <c r="B1259" s="97"/>
      <c r="C1259" s="98"/>
      <c r="D1259" s="98"/>
      <c r="E1259" s="98"/>
      <c r="F1259" s="98"/>
      <c r="G1259" s="98"/>
      <c r="H1259" s="98"/>
      <c r="I1259" s="99">
        <v>4000</v>
      </c>
    </row>
    <row r="1261" spans="1:7" ht="15.75">
      <c r="A1261" s="9" t="s">
        <v>68</v>
      </c>
      <c r="G1261" s="92" t="s">
        <v>462</v>
      </c>
    </row>
    <row r="1262" ht="12.75">
      <c r="A1262" s="1" t="s">
        <v>461</v>
      </c>
    </row>
    <row r="1263" spans="1:9" ht="15.75">
      <c r="A1263" s="100"/>
      <c r="F1263" s="2" t="s">
        <v>3</v>
      </c>
      <c r="I1263" s="3"/>
    </row>
    <row r="1264" spans="6:9" ht="15.75">
      <c r="F1264" s="4" t="s">
        <v>73</v>
      </c>
      <c r="I1264" s="3" t="s">
        <v>716</v>
      </c>
    </row>
    <row r="1265" spans="6:9" ht="15.75">
      <c r="F1265" s="4" t="s">
        <v>778</v>
      </c>
      <c r="I1265" s="3" t="s">
        <v>717</v>
      </c>
    </row>
    <row r="1266" spans="1:9" ht="14.25">
      <c r="A1266" s="5" t="s">
        <v>465</v>
      </c>
      <c r="B1266" s="5"/>
      <c r="C1266" s="5"/>
      <c r="D1266" s="5"/>
      <c r="E1266" s="5"/>
      <c r="F1266" s="5"/>
      <c r="G1266" s="5"/>
      <c r="H1266" s="5"/>
      <c r="I1266" s="6"/>
    </row>
    <row r="1267" spans="2:9" ht="15.75">
      <c r="B1267" s="7"/>
      <c r="C1267" s="7"/>
      <c r="D1267" s="7" t="s">
        <v>9</v>
      </c>
      <c r="E1267" s="7"/>
      <c r="F1267" s="7"/>
      <c r="G1267" s="7"/>
      <c r="H1267" s="7"/>
      <c r="I1267" s="8"/>
    </row>
    <row r="1268" spans="1:9" ht="18.75">
      <c r="A1268" s="9" t="s">
        <v>10</v>
      </c>
      <c r="B1268" s="10"/>
      <c r="C1268" s="10"/>
      <c r="D1268" s="126" t="s">
        <v>710</v>
      </c>
      <c r="E1268" s="12"/>
      <c r="F1268" s="12"/>
      <c r="G1268" s="12"/>
      <c r="H1268" s="12"/>
      <c r="I1268" s="3"/>
    </row>
    <row r="1269" spans="1:9" ht="15.75">
      <c r="A1269" s="13" t="s">
        <v>12</v>
      </c>
      <c r="B1269" s="10"/>
      <c r="C1269" s="10"/>
      <c r="D1269" s="4"/>
      <c r="E1269" s="14"/>
      <c r="F1269" s="13"/>
      <c r="G1269" s="15"/>
      <c r="H1269" s="16"/>
      <c r="I1269" s="17"/>
    </row>
    <row r="1270" ht="15.75">
      <c r="D1270" s="4"/>
    </row>
    <row r="1271" spans="1:14" ht="18.75">
      <c r="A1271" s="4"/>
      <c r="B1271" s="11"/>
      <c r="C1271" s="12"/>
      <c r="D1271" s="12"/>
      <c r="E1271" s="12"/>
      <c r="F1271" s="12"/>
      <c r="G1271" s="12"/>
      <c r="H1271" s="12"/>
      <c r="I1271" s="17" t="s">
        <v>14</v>
      </c>
      <c r="N1271" t="s">
        <v>463</v>
      </c>
    </row>
    <row r="1272" spans="1:9" ht="18.75">
      <c r="A1272" s="18" t="s">
        <v>15</v>
      </c>
      <c r="B1272" s="19"/>
      <c r="C1272" s="20"/>
      <c r="D1272" s="20"/>
      <c r="E1272" s="20"/>
      <c r="F1272" s="20"/>
      <c r="G1272" s="20"/>
      <c r="H1272" s="20"/>
      <c r="I1272" s="21">
        <f>I1280+I1281+I1282+I1291</f>
        <v>1665.4427999999998</v>
      </c>
    </row>
    <row r="1273" spans="1:9" ht="15.75">
      <c r="A1273" s="22" t="s">
        <v>16</v>
      </c>
      <c r="B1273" s="23"/>
      <c r="C1273" s="23"/>
      <c r="D1273" s="23"/>
      <c r="E1273" s="23"/>
      <c r="F1273" s="23"/>
      <c r="G1273" s="23"/>
      <c r="H1273" s="23"/>
      <c r="I1273" s="24"/>
    </row>
    <row r="1274" spans="1:9" ht="33.75">
      <c r="A1274" s="25" t="s">
        <v>17</v>
      </c>
      <c r="B1274" s="26" t="s">
        <v>18</v>
      </c>
      <c r="C1274" s="27" t="s">
        <v>19</v>
      </c>
      <c r="D1274" s="28" t="s">
        <v>20</v>
      </c>
      <c r="E1274" s="28" t="s">
        <v>21</v>
      </c>
      <c r="F1274" s="28" t="s">
        <v>22</v>
      </c>
      <c r="G1274" s="29" t="s">
        <v>23</v>
      </c>
      <c r="H1274" s="30"/>
      <c r="I1274" s="31"/>
    </row>
    <row r="1275" spans="1:9" ht="12.75">
      <c r="A1275" s="32" t="s">
        <v>24</v>
      </c>
      <c r="B1275" s="33">
        <v>1</v>
      </c>
      <c r="C1275" s="33">
        <v>15612</v>
      </c>
      <c r="D1275" s="117">
        <f>148.9*0.75</f>
        <v>111.67500000000001</v>
      </c>
      <c r="E1275" s="118">
        <f>D1275*60</f>
        <v>6700.500000000001</v>
      </c>
      <c r="F1275" s="29">
        <v>1</v>
      </c>
      <c r="G1275" s="33">
        <f>B1275*C1275/E1275*F1275</f>
        <v>2.3299753749720167</v>
      </c>
      <c r="H1275" s="30"/>
      <c r="I1275" s="31"/>
    </row>
    <row r="1276" spans="1:9" ht="12.75">
      <c r="A1276" s="35" t="s">
        <v>209</v>
      </c>
      <c r="B1276" s="36">
        <v>1</v>
      </c>
      <c r="C1276" s="36">
        <v>12627</v>
      </c>
      <c r="D1276" s="117">
        <f>148.9*0.8</f>
        <v>119.12</v>
      </c>
      <c r="E1276" s="119">
        <f>D1276*60</f>
        <v>7147.200000000001</v>
      </c>
      <c r="F1276" s="38">
        <v>5</v>
      </c>
      <c r="G1276" s="36">
        <f>B1276*C1276/E1276*F1276</f>
        <v>8.833529214237743</v>
      </c>
      <c r="H1276" s="30"/>
      <c r="I1276" s="31"/>
    </row>
    <row r="1277" spans="1:8" ht="12.75">
      <c r="A1277" s="39" t="s">
        <v>26</v>
      </c>
      <c r="B1277" s="40"/>
      <c r="C1277" s="41"/>
      <c r="D1277" s="41"/>
      <c r="E1277" s="41"/>
      <c r="F1277" s="41"/>
      <c r="G1277" s="42">
        <f>ROUND((G1275+G1276),2)</f>
        <v>11.16</v>
      </c>
      <c r="H1277" s="30"/>
    </row>
    <row r="1278" spans="1:9" ht="12.75">
      <c r="A1278" s="369" t="s">
        <v>27</v>
      </c>
      <c r="B1278" s="370"/>
      <c r="C1278" s="370"/>
      <c r="D1278" s="370"/>
      <c r="E1278" s="370"/>
      <c r="F1278" s="370"/>
      <c r="G1278" s="101"/>
      <c r="H1278" s="30"/>
      <c r="I1278" s="44">
        <f>G1277*G1278</f>
        <v>0</v>
      </c>
    </row>
    <row r="1279" spans="1:9" ht="12.75">
      <c r="A1279" s="371" t="s">
        <v>28</v>
      </c>
      <c r="B1279" s="372"/>
      <c r="C1279" s="372"/>
      <c r="D1279" s="372"/>
      <c r="E1279" s="372"/>
      <c r="F1279" s="45" t="s">
        <v>29</v>
      </c>
      <c r="G1279" s="46">
        <v>1.33</v>
      </c>
      <c r="H1279" s="40"/>
      <c r="I1279" s="47">
        <f>G1277*G1279</f>
        <v>14.8428</v>
      </c>
    </row>
    <row r="1280" spans="1:9" ht="15">
      <c r="A1280" s="48" t="s">
        <v>30</v>
      </c>
      <c r="B1280" s="40"/>
      <c r="C1280" s="40"/>
      <c r="D1280" s="40"/>
      <c r="E1280" s="40"/>
      <c r="F1280" s="40"/>
      <c r="G1280" s="49"/>
      <c r="H1280" s="40"/>
      <c r="I1280" s="21">
        <f>I1278+I1279</f>
        <v>14.8428</v>
      </c>
    </row>
    <row r="1281" spans="1:9" ht="15">
      <c r="A1281" s="48" t="s">
        <v>31</v>
      </c>
      <c r="B1281" s="50"/>
      <c r="C1281" s="40"/>
      <c r="D1281" s="40"/>
      <c r="E1281" s="40"/>
      <c r="F1281" s="40"/>
      <c r="G1281" s="51">
        <v>30.2</v>
      </c>
      <c r="H1281" s="40" t="s">
        <v>32</v>
      </c>
      <c r="I1281" s="21">
        <f>ROUND((I1280*G1281/100),2)</f>
        <v>4.48</v>
      </c>
    </row>
    <row r="1282" spans="1:9" ht="15">
      <c r="A1282" s="48" t="s">
        <v>33</v>
      </c>
      <c r="B1282" s="50"/>
      <c r="C1282" s="40"/>
      <c r="D1282" s="40"/>
      <c r="E1282" s="40"/>
      <c r="F1282" s="41" t="s">
        <v>34</v>
      </c>
      <c r="G1282" s="40"/>
      <c r="H1282" s="40"/>
      <c r="I1282" s="21">
        <f>ROUND(F1290,2)</f>
        <v>1640</v>
      </c>
    </row>
    <row r="1283" spans="1:9" ht="22.5">
      <c r="A1283" s="52" t="s">
        <v>35</v>
      </c>
      <c r="B1283" s="53" t="s">
        <v>36</v>
      </c>
      <c r="C1283" s="54" t="s">
        <v>37</v>
      </c>
      <c r="D1283" s="55" t="s">
        <v>38</v>
      </c>
      <c r="E1283" s="55" t="s">
        <v>39</v>
      </c>
      <c r="F1283" s="55" t="s">
        <v>40</v>
      </c>
      <c r="G1283" s="30"/>
      <c r="H1283" s="30"/>
      <c r="I1283" s="31"/>
    </row>
    <row r="1284" spans="1:9" ht="25.5">
      <c r="A1284" s="130" t="s">
        <v>707</v>
      </c>
      <c r="B1284" s="128" t="s">
        <v>708</v>
      </c>
      <c r="C1284" s="33">
        <v>1</v>
      </c>
      <c r="D1284" s="34"/>
      <c r="E1284" s="56">
        <v>1500</v>
      </c>
      <c r="F1284" s="56">
        <f aca="true" t="shared" si="14" ref="F1284:F1289">E1284*C1284</f>
        <v>1500</v>
      </c>
      <c r="G1284" s="57"/>
      <c r="H1284" s="30"/>
      <c r="I1284" s="31"/>
    </row>
    <row r="1285" spans="1:9" ht="12.75">
      <c r="A1285" s="130" t="s">
        <v>709</v>
      </c>
      <c r="B1285" s="129"/>
      <c r="C1285" s="36">
        <v>1</v>
      </c>
      <c r="D1285" s="37"/>
      <c r="E1285" s="125">
        <v>140</v>
      </c>
      <c r="F1285" s="56">
        <f t="shared" si="14"/>
        <v>140</v>
      </c>
      <c r="G1285" s="57"/>
      <c r="H1285" s="30"/>
      <c r="I1285" s="31"/>
    </row>
    <row r="1286" spans="1:9" ht="12.75">
      <c r="A1286" s="130"/>
      <c r="B1286" s="129"/>
      <c r="C1286" s="36">
        <v>1</v>
      </c>
      <c r="D1286" s="37"/>
      <c r="E1286" s="125"/>
      <c r="F1286" s="56">
        <f t="shared" si="14"/>
        <v>0</v>
      </c>
      <c r="G1286" s="57"/>
      <c r="H1286" s="30"/>
      <c r="I1286" s="31"/>
    </row>
    <row r="1287" spans="1:9" ht="12.75">
      <c r="A1287" s="130"/>
      <c r="B1287" s="129"/>
      <c r="C1287" s="36">
        <v>2</v>
      </c>
      <c r="D1287" s="37"/>
      <c r="E1287" s="125"/>
      <c r="F1287" s="125">
        <f t="shared" si="14"/>
        <v>0</v>
      </c>
      <c r="G1287" s="57"/>
      <c r="H1287" s="30"/>
      <c r="I1287" s="31"/>
    </row>
    <row r="1288" spans="1:9" ht="12.75">
      <c r="A1288" s="130"/>
      <c r="B1288" s="129"/>
      <c r="C1288" s="36">
        <v>5</v>
      </c>
      <c r="D1288" s="37"/>
      <c r="E1288" s="125"/>
      <c r="F1288" s="125">
        <f t="shared" si="14"/>
        <v>0</v>
      </c>
      <c r="G1288" s="57"/>
      <c r="H1288" s="30"/>
      <c r="I1288" s="31"/>
    </row>
    <row r="1289" spans="1:9" ht="12.75">
      <c r="A1289" s="130"/>
      <c r="B1289" s="129"/>
      <c r="C1289" s="36">
        <v>1</v>
      </c>
      <c r="D1289" s="37"/>
      <c r="E1289" s="125"/>
      <c r="F1289" s="125">
        <f t="shared" si="14"/>
        <v>0</v>
      </c>
      <c r="G1289" s="57"/>
      <c r="H1289" s="30"/>
      <c r="I1289" s="31"/>
    </row>
    <row r="1290" spans="1:9" ht="12.75">
      <c r="A1290" s="58" t="s">
        <v>46</v>
      </c>
      <c r="B1290" s="36"/>
      <c r="C1290" s="36"/>
      <c r="D1290" s="37"/>
      <c r="E1290" s="38"/>
      <c r="F1290" s="59">
        <f>SUM(F1284:F1289)</f>
        <v>1640</v>
      </c>
      <c r="G1290" s="57"/>
      <c r="H1290" s="30"/>
      <c r="I1290" s="31"/>
    </row>
    <row r="1291" spans="1:9" ht="15">
      <c r="A1291" s="48" t="s">
        <v>47</v>
      </c>
      <c r="B1291" s="40"/>
      <c r="C1291" s="40"/>
      <c r="D1291" s="40"/>
      <c r="E1291" s="40"/>
      <c r="F1291" s="40"/>
      <c r="G1291" s="40"/>
      <c r="H1291" s="40"/>
      <c r="I1291" s="21">
        <f>ROUND(F1296,2)</f>
        <v>6.12</v>
      </c>
    </row>
    <row r="1292" spans="1:9" ht="33.75">
      <c r="A1292" s="60" t="s">
        <v>35</v>
      </c>
      <c r="B1292" s="61" t="s">
        <v>48</v>
      </c>
      <c r="C1292" s="62" t="s">
        <v>49</v>
      </c>
      <c r="D1292" s="61" t="s">
        <v>215</v>
      </c>
      <c r="E1292" s="63"/>
      <c r="F1292" s="63"/>
      <c r="G1292" s="63"/>
      <c r="H1292" s="30"/>
      <c r="I1292" s="31"/>
    </row>
    <row r="1293" spans="1:9" ht="12.75">
      <c r="A1293" s="60" t="s">
        <v>230</v>
      </c>
      <c r="B1293" s="65">
        <v>239632</v>
      </c>
      <c r="C1293" s="26">
        <v>41.08</v>
      </c>
      <c r="D1293" s="66">
        <f>B1293*C1293/100</f>
        <v>98440.82560000001</v>
      </c>
      <c r="E1293" s="63"/>
      <c r="F1293" s="63"/>
      <c r="G1293" s="63"/>
      <c r="H1293" s="30"/>
      <c r="I1293" s="31"/>
    </row>
    <row r="1294" spans="1:9" ht="12.75">
      <c r="A1294" s="69" t="s">
        <v>53</v>
      </c>
      <c r="B1294" s="69"/>
      <c r="C1294" s="69"/>
      <c r="D1294" s="66">
        <f>SUM(D1293:D1293)</f>
        <v>98440.82560000001</v>
      </c>
      <c r="E1294" s="63"/>
      <c r="F1294" s="63"/>
      <c r="G1294" s="63"/>
      <c r="H1294" s="30"/>
      <c r="I1294" s="31"/>
    </row>
    <row r="1295" spans="1:9" ht="45">
      <c r="A1295" s="70" t="s">
        <v>54</v>
      </c>
      <c r="B1295" s="71"/>
      <c r="C1295" s="28" t="s">
        <v>55</v>
      </c>
      <c r="D1295" s="71"/>
      <c r="E1295" s="72" t="s">
        <v>56</v>
      </c>
      <c r="F1295" s="373" t="s">
        <v>57</v>
      </c>
      <c r="G1295" s="374"/>
      <c r="H1295" s="30"/>
      <c r="I1295" s="31"/>
    </row>
    <row r="1296" spans="1:9" ht="12.75">
      <c r="A1296" s="66">
        <f>D1294</f>
        <v>98440.82560000001</v>
      </c>
      <c r="B1296" s="73"/>
      <c r="C1296" s="120">
        <f>D1275*60*12</f>
        <v>80406.00000000001</v>
      </c>
      <c r="D1296" s="73"/>
      <c r="E1296" s="73">
        <f>F1276</f>
        <v>5</v>
      </c>
      <c r="F1296" s="375">
        <f>(A1296/C1296*E1296)</f>
        <v>6.121485063303734</v>
      </c>
      <c r="G1296" s="376"/>
      <c r="H1296" s="30"/>
      <c r="I1296" s="31"/>
    </row>
    <row r="1297" spans="1:9" ht="15">
      <c r="A1297" s="74" t="s">
        <v>58</v>
      </c>
      <c r="B1297" s="75"/>
      <c r="C1297" s="30"/>
      <c r="D1297" s="76"/>
      <c r="E1297" s="77"/>
      <c r="F1297" s="30"/>
      <c r="G1297" s="30"/>
      <c r="H1297" s="30"/>
      <c r="I1297" s="78">
        <f>I1298+I1300+I1301</f>
        <v>144.14</v>
      </c>
    </row>
    <row r="1298" spans="1:9" ht="15">
      <c r="A1298" s="48" t="s">
        <v>59</v>
      </c>
      <c r="B1298" s="50"/>
      <c r="C1298" s="40"/>
      <c r="D1298" s="41"/>
      <c r="E1298" s="79"/>
      <c r="F1298" s="40"/>
      <c r="G1298" s="40"/>
      <c r="H1298" s="40"/>
      <c r="I1298" s="21">
        <v>26.22</v>
      </c>
    </row>
    <row r="1299" spans="1:9" ht="15">
      <c r="A1299" s="377" t="s">
        <v>60</v>
      </c>
      <c r="B1299" s="378"/>
      <c r="C1299" s="378"/>
      <c r="D1299" s="378"/>
      <c r="E1299" s="378"/>
      <c r="F1299" s="81" t="s">
        <v>61</v>
      </c>
      <c r="G1299" s="82">
        <v>1.05</v>
      </c>
      <c r="H1299" s="30"/>
      <c r="I1299" s="83"/>
    </row>
    <row r="1300" spans="1:9" ht="15">
      <c r="A1300" s="48" t="s">
        <v>62</v>
      </c>
      <c r="B1300" s="50"/>
      <c r="C1300" s="40"/>
      <c r="D1300" s="40"/>
      <c r="E1300" s="40"/>
      <c r="F1300" s="40"/>
      <c r="G1300" s="51">
        <v>30.2</v>
      </c>
      <c r="H1300" s="40" t="s">
        <v>32</v>
      </c>
      <c r="I1300" s="21">
        <f>ROUND(I1298*G1300%,2)</f>
        <v>7.92</v>
      </c>
    </row>
    <row r="1301" spans="1:9" ht="15">
      <c r="A1301" s="84" t="s">
        <v>63</v>
      </c>
      <c r="B1301" s="85"/>
      <c r="C1301" s="85"/>
      <c r="D1301" s="86"/>
      <c r="E1301" s="87"/>
      <c r="F1301" s="85"/>
      <c r="G1301" s="85"/>
      <c r="H1301" s="85"/>
      <c r="I1301" s="88">
        <v>110</v>
      </c>
    </row>
    <row r="1302" spans="1:9" ht="15">
      <c r="A1302" s="379" t="s">
        <v>64</v>
      </c>
      <c r="B1302" s="380"/>
      <c r="C1302" s="380"/>
      <c r="D1302" s="380"/>
      <c r="E1302" s="89"/>
      <c r="F1302" s="90" t="s">
        <v>65</v>
      </c>
      <c r="G1302" s="91">
        <v>1.92</v>
      </c>
      <c r="H1302" s="92"/>
      <c r="I1302" s="93"/>
    </row>
    <row r="1303" spans="1:9" ht="15">
      <c r="A1303" s="18" t="s">
        <v>66</v>
      </c>
      <c r="B1303" s="94"/>
      <c r="C1303" s="40"/>
      <c r="D1303" s="40"/>
      <c r="E1303" s="40"/>
      <c r="F1303" s="40"/>
      <c r="G1303" s="40"/>
      <c r="H1303" s="40"/>
      <c r="I1303" s="21">
        <f>I1297+I1272</f>
        <v>1809.5827999999997</v>
      </c>
    </row>
    <row r="1304" spans="1:9" ht="15">
      <c r="A1304" s="18" t="s">
        <v>72</v>
      </c>
      <c r="B1304" s="94"/>
      <c r="C1304" s="40"/>
      <c r="D1304" s="40"/>
      <c r="E1304" s="40"/>
      <c r="F1304" s="40"/>
      <c r="G1304" s="95">
        <f>I1305/I1303-1</f>
        <v>-0.005295585258657254</v>
      </c>
      <c r="H1304" s="40"/>
      <c r="I1304" s="21">
        <f>I1305-I1303</f>
        <v>-9.58279999999968</v>
      </c>
    </row>
    <row r="1305" spans="1:9" ht="15.75">
      <c r="A1305" s="96" t="s">
        <v>67</v>
      </c>
      <c r="B1305" s="97"/>
      <c r="C1305" s="98"/>
      <c r="D1305" s="98"/>
      <c r="E1305" s="98"/>
      <c r="F1305" s="98"/>
      <c r="G1305" s="98"/>
      <c r="H1305" s="98"/>
      <c r="I1305" s="99">
        <v>1800</v>
      </c>
    </row>
    <row r="1307" spans="1:7" ht="15.75">
      <c r="A1307" s="9" t="s">
        <v>68</v>
      </c>
      <c r="G1307" s="92" t="s">
        <v>462</v>
      </c>
    </row>
    <row r="1308" ht="12.75">
      <c r="A1308" s="1" t="s">
        <v>461</v>
      </c>
    </row>
  </sheetData>
  <sheetProtection/>
  <mergeCells count="126">
    <mergeCell ref="A1186:F1186"/>
    <mergeCell ref="A1187:E1187"/>
    <mergeCell ref="F1203:G1203"/>
    <mergeCell ref="F1204:G1204"/>
    <mergeCell ref="A1207:E1207"/>
    <mergeCell ref="A1210:D1210"/>
    <mergeCell ref="A1135:F1135"/>
    <mergeCell ref="A1136:E1136"/>
    <mergeCell ref="F1153:G1153"/>
    <mergeCell ref="F1154:G1154"/>
    <mergeCell ref="A1157:E1157"/>
    <mergeCell ref="A1160:D1160"/>
    <mergeCell ref="F1102:G1102"/>
    <mergeCell ref="F1103:G1103"/>
    <mergeCell ref="A1106:E1106"/>
    <mergeCell ref="A1109:D1109"/>
    <mergeCell ref="A1041:E1041"/>
    <mergeCell ref="A1044:D1044"/>
    <mergeCell ref="A1085:F1085"/>
    <mergeCell ref="A1086:E1086"/>
    <mergeCell ref="A1019:F1019"/>
    <mergeCell ref="A1020:E1020"/>
    <mergeCell ref="F1037:G1037"/>
    <mergeCell ref="F1038:G1038"/>
    <mergeCell ref="F971:G971"/>
    <mergeCell ref="F972:G972"/>
    <mergeCell ref="A975:E975"/>
    <mergeCell ref="A978:D978"/>
    <mergeCell ref="A908:E908"/>
    <mergeCell ref="A911:D911"/>
    <mergeCell ref="A953:F953"/>
    <mergeCell ref="A954:E954"/>
    <mergeCell ref="A888:F888"/>
    <mergeCell ref="A889:E889"/>
    <mergeCell ref="F904:G904"/>
    <mergeCell ref="F905:G905"/>
    <mergeCell ref="F834:G834"/>
    <mergeCell ref="F835:G835"/>
    <mergeCell ref="A838:E838"/>
    <mergeCell ref="A841:D841"/>
    <mergeCell ref="A775:E775"/>
    <mergeCell ref="A778:D778"/>
    <mergeCell ref="A820:F820"/>
    <mergeCell ref="A821:E821"/>
    <mergeCell ref="A753:F753"/>
    <mergeCell ref="A754:E754"/>
    <mergeCell ref="F771:G771"/>
    <mergeCell ref="F772:G772"/>
    <mergeCell ref="F702:G702"/>
    <mergeCell ref="F703:G703"/>
    <mergeCell ref="A706:E706"/>
    <mergeCell ref="A709:D709"/>
    <mergeCell ref="A640:E640"/>
    <mergeCell ref="A643:D643"/>
    <mergeCell ref="A686:F686"/>
    <mergeCell ref="A687:E687"/>
    <mergeCell ref="A619:F619"/>
    <mergeCell ref="A620:E620"/>
    <mergeCell ref="F636:G636"/>
    <mergeCell ref="F637:G637"/>
    <mergeCell ref="F570:G570"/>
    <mergeCell ref="F571:G571"/>
    <mergeCell ref="A574:E574"/>
    <mergeCell ref="A577:D577"/>
    <mergeCell ref="A507:E507"/>
    <mergeCell ref="A510:D510"/>
    <mergeCell ref="A552:F552"/>
    <mergeCell ref="A553:E553"/>
    <mergeCell ref="A485:F485"/>
    <mergeCell ref="A486:E486"/>
    <mergeCell ref="F503:G503"/>
    <mergeCell ref="F504:G504"/>
    <mergeCell ref="A37:E37"/>
    <mergeCell ref="A40:D40"/>
    <mergeCell ref="F100:G100"/>
    <mergeCell ref="F101:G101"/>
    <mergeCell ref="A104:E104"/>
    <mergeCell ref="A107:D107"/>
    <mergeCell ref="A16:F16"/>
    <mergeCell ref="A17:E17"/>
    <mergeCell ref="F33:G33"/>
    <mergeCell ref="F34:G34"/>
    <mergeCell ref="A83:F83"/>
    <mergeCell ref="A84:E84"/>
    <mergeCell ref="A150:F150"/>
    <mergeCell ref="A151:E151"/>
    <mergeCell ref="F169:G169"/>
    <mergeCell ref="F170:G170"/>
    <mergeCell ref="A173:E173"/>
    <mergeCell ref="A176:D176"/>
    <mergeCell ref="A217:F217"/>
    <mergeCell ref="A218:E218"/>
    <mergeCell ref="F234:G234"/>
    <mergeCell ref="F235:G235"/>
    <mergeCell ref="A238:E238"/>
    <mergeCell ref="A241:D241"/>
    <mergeCell ref="A284:F284"/>
    <mergeCell ref="A285:E285"/>
    <mergeCell ref="F301:G301"/>
    <mergeCell ref="F302:G302"/>
    <mergeCell ref="A305:E305"/>
    <mergeCell ref="A308:D308"/>
    <mergeCell ref="A351:F351"/>
    <mergeCell ref="A352:E352"/>
    <mergeCell ref="F369:G369"/>
    <mergeCell ref="F370:G370"/>
    <mergeCell ref="A373:E373"/>
    <mergeCell ref="A376:D376"/>
    <mergeCell ref="A418:F418"/>
    <mergeCell ref="A419:E419"/>
    <mergeCell ref="F436:G436"/>
    <mergeCell ref="F437:G437"/>
    <mergeCell ref="A440:E440"/>
    <mergeCell ref="A443:D443"/>
    <mergeCell ref="A1232:F1232"/>
    <mergeCell ref="A1233:E1233"/>
    <mergeCell ref="F1249:G1249"/>
    <mergeCell ref="F1250:G1250"/>
    <mergeCell ref="A1253:E1253"/>
    <mergeCell ref="A1256:D1256"/>
    <mergeCell ref="A1278:F1278"/>
    <mergeCell ref="A1279:E1279"/>
    <mergeCell ref="F1295:G1295"/>
    <mergeCell ref="F1296:G1296"/>
    <mergeCell ref="A1299:E1299"/>
    <mergeCell ref="A1302:D1302"/>
  </mergeCells>
  <printOptions/>
  <pageMargins left="0.7" right="0.72" top="0.75" bottom="0.75" header="0.3" footer="0.3"/>
  <pageSetup horizontalDpi="600" verticalDpi="600" orientation="portrait" paperSize="9" scale="53" r:id="rId1"/>
  <rowBreaks count="13" manualBreakCount="13">
    <brk id="65" max="255" man="1"/>
    <brk id="133" max="255" man="1"/>
    <brk id="198" max="255" man="1"/>
    <brk id="265" max="255" man="1"/>
    <brk id="331" max="255" man="1"/>
    <brk id="466" max="255" man="1"/>
    <brk id="531" max="255" man="1"/>
    <brk id="597" max="255" man="1"/>
    <brk id="664" max="255" man="1"/>
    <brk id="868" max="255" man="1"/>
    <brk id="933" max="255" man="1"/>
    <brk id="998" max="255" man="1"/>
    <brk id="10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60" zoomScalePageLayoutView="0" workbookViewId="0" topLeftCell="A74">
      <selection activeCell="G41" sqref="G41"/>
    </sheetView>
  </sheetViews>
  <sheetFormatPr defaultColWidth="9.00390625" defaultRowHeight="12.75"/>
  <cols>
    <col min="1" max="1" width="23.1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2.2539062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I2" s="3" t="s">
        <v>459</v>
      </c>
    </row>
    <row r="3" spans="6:9" ht="15.75">
      <c r="F3" s="4" t="s">
        <v>555</v>
      </c>
      <c r="I3" s="3" t="s">
        <v>553</v>
      </c>
    </row>
    <row r="4" spans="1:9" ht="14.25">
      <c r="A4" s="5" t="s">
        <v>460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270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4"/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I18+I19+I20+I24</f>
        <v>111.0179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>
        <v>1</v>
      </c>
      <c r="C13" s="33">
        <v>12118</v>
      </c>
      <c r="D13" s="117">
        <f>136.45*0.923</f>
        <v>125.94335</v>
      </c>
      <c r="E13" s="118">
        <f>D13*60</f>
        <v>7556.601</v>
      </c>
      <c r="F13" s="29">
        <v>11.314</v>
      </c>
      <c r="G13" s="33">
        <f>B13*C13/E13*F13</f>
        <v>18.14348170559753</v>
      </c>
      <c r="H13" s="30"/>
      <c r="I13" s="31"/>
    </row>
    <row r="14" spans="1:9" ht="12.75">
      <c r="A14" s="35" t="s">
        <v>25</v>
      </c>
      <c r="B14" s="36">
        <v>1</v>
      </c>
      <c r="C14" s="36">
        <v>10512</v>
      </c>
      <c r="D14" s="117">
        <f>159.27*0.923</f>
        <v>147.00621</v>
      </c>
      <c r="E14" s="119">
        <f>D14*60</f>
        <v>8820.3726</v>
      </c>
      <c r="F14" s="38">
        <v>11.314</v>
      </c>
      <c r="G14" s="36">
        <f>B14*C14/E14*F14</f>
        <v>13.48387119156395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ROUND((G13+G14),2)</f>
        <v>31.63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42.0679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42.0679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12.7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ROUND(F23,2)</f>
        <v>38.69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273</v>
      </c>
      <c r="B22" s="33"/>
      <c r="C22" s="33">
        <v>1</v>
      </c>
      <c r="D22" s="34"/>
      <c r="E22" s="56">
        <v>38.69</v>
      </c>
      <c r="F22" s="56">
        <f>E22*C22</f>
        <v>38.69</v>
      </c>
      <c r="G22" s="57"/>
      <c r="H22" s="30"/>
      <c r="I22" s="31"/>
    </row>
    <row r="23" spans="1:9" ht="12.75">
      <c r="A23" s="58" t="s">
        <v>46</v>
      </c>
      <c r="B23" s="36"/>
      <c r="C23" s="36"/>
      <c r="D23" s="37"/>
      <c r="E23" s="38"/>
      <c r="F23" s="59">
        <f>SUM(F22:F22)</f>
        <v>38.69</v>
      </c>
      <c r="G23" s="57"/>
      <c r="H23" s="30"/>
      <c r="I23" s="31"/>
    </row>
    <row r="24" spans="1:9" ht="15">
      <c r="A24" s="48" t="s">
        <v>47</v>
      </c>
      <c r="B24" s="40"/>
      <c r="C24" s="40"/>
      <c r="D24" s="40"/>
      <c r="E24" s="40"/>
      <c r="F24" s="40"/>
      <c r="G24" s="40"/>
      <c r="H24" s="40"/>
      <c r="I24" s="21">
        <f>ROUND(F29,2)</f>
        <v>17.56</v>
      </c>
    </row>
    <row r="25" spans="1:9" ht="33.75">
      <c r="A25" s="60" t="s">
        <v>35</v>
      </c>
      <c r="B25" s="61" t="s">
        <v>48</v>
      </c>
      <c r="C25" s="62" t="s">
        <v>49</v>
      </c>
      <c r="D25" s="61" t="s">
        <v>215</v>
      </c>
      <c r="E25" s="63"/>
      <c r="F25" s="63"/>
      <c r="G25" s="63"/>
      <c r="H25" s="30"/>
      <c r="I25" s="31"/>
    </row>
    <row r="26" spans="1:9" ht="12.75">
      <c r="A26" s="64" t="s">
        <v>271</v>
      </c>
      <c r="B26" s="65">
        <v>250000</v>
      </c>
      <c r="C26" s="26">
        <v>56.29</v>
      </c>
      <c r="D26" s="66">
        <f>B26*C26/100</f>
        <v>140725</v>
      </c>
      <c r="E26" s="63"/>
      <c r="F26" s="63"/>
      <c r="G26" s="63"/>
      <c r="H26" s="30"/>
      <c r="I26" s="31"/>
    </row>
    <row r="27" spans="1:9" ht="12.75">
      <c r="A27" s="69" t="s">
        <v>53</v>
      </c>
      <c r="B27" s="69"/>
      <c r="C27" s="69"/>
      <c r="D27" s="66">
        <f>SUM(D26:D26)</f>
        <v>140725</v>
      </c>
      <c r="E27" s="63"/>
      <c r="F27" s="63"/>
      <c r="G27" s="63"/>
      <c r="H27" s="30"/>
      <c r="I27" s="31"/>
    </row>
    <row r="28" spans="1:9" ht="45">
      <c r="A28" s="70" t="s">
        <v>54</v>
      </c>
      <c r="B28" s="71"/>
      <c r="C28" s="28" t="s">
        <v>55</v>
      </c>
      <c r="D28" s="71"/>
      <c r="E28" s="72" t="s">
        <v>56</v>
      </c>
      <c r="F28" s="373" t="s">
        <v>57</v>
      </c>
      <c r="G28" s="374"/>
      <c r="H28" s="30"/>
      <c r="I28" s="31"/>
    </row>
    <row r="29" spans="1:9" ht="12.75">
      <c r="A29" s="66">
        <f>D27</f>
        <v>140725</v>
      </c>
      <c r="B29" s="73"/>
      <c r="C29" s="120">
        <f>D13*60*12</f>
        <v>90679.212</v>
      </c>
      <c r="D29" s="73"/>
      <c r="E29" s="73">
        <f>F14</f>
        <v>11.314</v>
      </c>
      <c r="F29" s="375">
        <f>(A29/C29*E29)</f>
        <v>17.558187978078152</v>
      </c>
      <c r="G29" s="376"/>
      <c r="H29" s="30"/>
      <c r="I29" s="31"/>
    </row>
    <row r="30" spans="1:9" ht="15">
      <c r="A30" s="74" t="s">
        <v>58</v>
      </c>
      <c r="B30" s="75"/>
      <c r="C30" s="30"/>
      <c r="D30" s="76"/>
      <c r="E30" s="77"/>
      <c r="F30" s="30"/>
      <c r="G30" s="30"/>
      <c r="H30" s="30"/>
      <c r="I30" s="78">
        <f>I31+I33+I34</f>
        <v>73.92</v>
      </c>
    </row>
    <row r="31" spans="1:9" ht="15">
      <c r="A31" s="48" t="s">
        <v>59</v>
      </c>
      <c r="B31" s="50"/>
      <c r="C31" s="40"/>
      <c r="D31" s="41"/>
      <c r="E31" s="79"/>
      <c r="F31" s="40"/>
      <c r="G31" s="40"/>
      <c r="H31" s="40"/>
      <c r="I31" s="21">
        <v>26.22</v>
      </c>
    </row>
    <row r="32" spans="1:9" ht="15">
      <c r="A32" s="377" t="s">
        <v>60</v>
      </c>
      <c r="B32" s="378"/>
      <c r="C32" s="378"/>
      <c r="D32" s="378"/>
      <c r="E32" s="378"/>
      <c r="F32" s="81" t="s">
        <v>61</v>
      </c>
      <c r="G32" s="82">
        <v>1.05</v>
      </c>
      <c r="H32" s="30"/>
      <c r="I32" s="83"/>
    </row>
    <row r="33" spans="1:9" ht="15">
      <c r="A33" s="48" t="s">
        <v>62</v>
      </c>
      <c r="B33" s="50"/>
      <c r="C33" s="40"/>
      <c r="D33" s="40"/>
      <c r="E33" s="40"/>
      <c r="F33" s="40"/>
      <c r="G33" s="51">
        <v>30.2</v>
      </c>
      <c r="H33" s="40" t="s">
        <v>32</v>
      </c>
      <c r="I33" s="21">
        <f>ROUND(I31*G33%,2)</f>
        <v>7.92</v>
      </c>
    </row>
    <row r="34" spans="1:9" ht="15">
      <c r="A34" s="84" t="s">
        <v>63</v>
      </c>
      <c r="B34" s="85"/>
      <c r="C34" s="85"/>
      <c r="D34" s="86"/>
      <c r="E34" s="87"/>
      <c r="F34" s="85"/>
      <c r="G34" s="85"/>
      <c r="H34" s="85"/>
      <c r="I34" s="88">
        <v>39.78</v>
      </c>
    </row>
    <row r="35" spans="1:9" ht="15">
      <c r="A35" s="379" t="s">
        <v>64</v>
      </c>
      <c r="B35" s="380"/>
      <c r="C35" s="380"/>
      <c r="D35" s="380"/>
      <c r="E35" s="89"/>
      <c r="F35" s="90" t="s">
        <v>65</v>
      </c>
      <c r="G35" s="91">
        <v>1.92</v>
      </c>
      <c r="H35" s="92"/>
      <c r="I35" s="93"/>
    </row>
    <row r="36" spans="1:9" ht="15">
      <c r="A36" s="18" t="s">
        <v>66</v>
      </c>
      <c r="B36" s="94"/>
      <c r="C36" s="40"/>
      <c r="D36" s="40"/>
      <c r="E36" s="40"/>
      <c r="F36" s="40"/>
      <c r="G36" s="40"/>
      <c r="H36" s="40"/>
      <c r="I36" s="21">
        <f>I30+I10</f>
        <v>184.9379</v>
      </c>
    </row>
    <row r="37" spans="1:9" ht="15">
      <c r="A37" s="18" t="s">
        <v>72</v>
      </c>
      <c r="B37" s="94"/>
      <c r="C37" s="40"/>
      <c r="D37" s="40"/>
      <c r="E37" s="40"/>
      <c r="F37" s="40"/>
      <c r="G37" s="95">
        <f>I38/I36-1</f>
        <v>0.0003357883916708104</v>
      </c>
      <c r="H37" s="40"/>
      <c r="I37" s="21">
        <f>I38-I36</f>
        <v>0.06209999999998672</v>
      </c>
    </row>
    <row r="38" spans="1:9" ht="15.75">
      <c r="A38" s="96" t="s">
        <v>67</v>
      </c>
      <c r="B38" s="97"/>
      <c r="C38" s="98"/>
      <c r="D38" s="98"/>
      <c r="E38" s="98"/>
      <c r="F38" s="98"/>
      <c r="G38" s="98"/>
      <c r="H38" s="98"/>
      <c r="I38" s="99">
        <v>185</v>
      </c>
    </row>
    <row r="40" spans="1:7" ht="15.75">
      <c r="A40" s="9" t="s">
        <v>68</v>
      </c>
      <c r="G40" s="92" t="s">
        <v>462</v>
      </c>
    </row>
    <row r="41" ht="12.75">
      <c r="A41" s="1" t="s">
        <v>461</v>
      </c>
    </row>
    <row r="68" spans="1:9" ht="15.75">
      <c r="A68" s="100"/>
      <c r="F68" s="2" t="s">
        <v>3</v>
      </c>
      <c r="I68" s="3"/>
    </row>
    <row r="69" spans="6:9" ht="15.75">
      <c r="F69" s="4" t="s">
        <v>73</v>
      </c>
      <c r="I69" s="3" t="s">
        <v>459</v>
      </c>
    </row>
    <row r="70" spans="6:9" ht="15.75">
      <c r="F70" s="4" t="s">
        <v>554</v>
      </c>
      <c r="I70" s="3" t="s">
        <v>553</v>
      </c>
    </row>
    <row r="71" spans="1:9" ht="14.25">
      <c r="A71" s="5" t="s">
        <v>460</v>
      </c>
      <c r="B71" s="5"/>
      <c r="C71" s="5"/>
      <c r="D71" s="5"/>
      <c r="E71" s="5"/>
      <c r="F71" s="5"/>
      <c r="G71" s="5"/>
      <c r="H71" s="5"/>
      <c r="I71" s="6"/>
    </row>
    <row r="72" spans="2:9" ht="15.75">
      <c r="B72" s="7"/>
      <c r="C72" s="7"/>
      <c r="D72" s="7" t="s">
        <v>9</v>
      </c>
      <c r="E72" s="7"/>
      <c r="F72" s="7"/>
      <c r="G72" s="7"/>
      <c r="H72" s="7"/>
      <c r="I72" s="8"/>
    </row>
    <row r="73" spans="1:9" ht="18.75">
      <c r="A73" s="9" t="s">
        <v>10</v>
      </c>
      <c r="B73" s="10"/>
      <c r="C73" s="10"/>
      <c r="D73" s="11" t="s">
        <v>272</v>
      </c>
      <c r="E73" s="12"/>
      <c r="F73" s="12"/>
      <c r="G73" s="12"/>
      <c r="H73" s="12"/>
      <c r="I73" s="3"/>
    </row>
    <row r="74" spans="1:9" ht="15.75">
      <c r="A74" s="13" t="s">
        <v>12</v>
      </c>
      <c r="B74" s="10"/>
      <c r="C74" s="10"/>
      <c r="D74" s="4"/>
      <c r="E74" s="14"/>
      <c r="F74" s="13"/>
      <c r="G74" s="15"/>
      <c r="H74" s="16"/>
      <c r="I74" s="17"/>
    </row>
    <row r="76" spans="1:9" ht="18.75">
      <c r="A76" s="4"/>
      <c r="B76" s="11"/>
      <c r="C76" s="12"/>
      <c r="D76" s="12"/>
      <c r="E76" s="12"/>
      <c r="F76" s="12"/>
      <c r="G76" s="12"/>
      <c r="H76" s="12"/>
      <c r="I76" s="17" t="s">
        <v>14</v>
      </c>
    </row>
    <row r="77" spans="1:9" ht="18.75">
      <c r="A77" s="18" t="s">
        <v>15</v>
      </c>
      <c r="B77" s="19"/>
      <c r="C77" s="20"/>
      <c r="D77" s="20"/>
      <c r="E77" s="20"/>
      <c r="F77" s="20"/>
      <c r="G77" s="20"/>
      <c r="H77" s="20"/>
      <c r="I77" s="21">
        <f>I85+I86+I87+I91</f>
        <v>118.4479</v>
      </c>
    </row>
    <row r="78" spans="1:9" ht="15.75">
      <c r="A78" s="22" t="s">
        <v>16</v>
      </c>
      <c r="B78" s="23"/>
      <c r="C78" s="23"/>
      <c r="D78" s="23"/>
      <c r="E78" s="23"/>
      <c r="F78" s="23"/>
      <c r="G78" s="23"/>
      <c r="H78" s="23"/>
      <c r="I78" s="24"/>
    </row>
    <row r="79" spans="1:9" ht="33.75">
      <c r="A79" s="25" t="s">
        <v>17</v>
      </c>
      <c r="B79" s="26" t="s">
        <v>18</v>
      </c>
      <c r="C79" s="27" t="s">
        <v>19</v>
      </c>
      <c r="D79" s="28" t="s">
        <v>20</v>
      </c>
      <c r="E79" s="28" t="s">
        <v>21</v>
      </c>
      <c r="F79" s="28" t="s">
        <v>22</v>
      </c>
      <c r="G79" s="29" t="s">
        <v>23</v>
      </c>
      <c r="H79" s="30"/>
      <c r="I79" s="31"/>
    </row>
    <row r="80" spans="1:9" ht="12.75">
      <c r="A80" s="32" t="s">
        <v>24</v>
      </c>
      <c r="B80" s="33">
        <v>1</v>
      </c>
      <c r="C80" s="33">
        <v>12118</v>
      </c>
      <c r="D80" s="117">
        <f>136.45*0.923</f>
        <v>125.94335</v>
      </c>
      <c r="E80" s="118">
        <f>D80*60</f>
        <v>7556.601</v>
      </c>
      <c r="F80" s="29">
        <v>11.314</v>
      </c>
      <c r="G80" s="33">
        <f>B80*C80/E80*F80</f>
        <v>18.14348170559753</v>
      </c>
      <c r="H80" s="30"/>
      <c r="I80" s="31"/>
    </row>
    <row r="81" spans="1:9" ht="12.75">
      <c r="A81" s="35" t="s">
        <v>25</v>
      </c>
      <c r="B81" s="36">
        <v>1</v>
      </c>
      <c r="C81" s="36">
        <v>10512</v>
      </c>
      <c r="D81" s="117">
        <f>159.27*0.923</f>
        <v>147.00621</v>
      </c>
      <c r="E81" s="119">
        <f>D81*60</f>
        <v>8820.3726</v>
      </c>
      <c r="F81" s="38">
        <v>11.314</v>
      </c>
      <c r="G81" s="36">
        <f>B81*C81/E81*F81</f>
        <v>13.48387119156395</v>
      </c>
      <c r="H81" s="30"/>
      <c r="I81" s="31"/>
    </row>
    <row r="82" spans="1:8" ht="12.75">
      <c r="A82" s="39" t="s">
        <v>26</v>
      </c>
      <c r="B82" s="40"/>
      <c r="C82" s="41"/>
      <c r="D82" s="41"/>
      <c r="E82" s="41"/>
      <c r="F82" s="41"/>
      <c r="G82" s="42">
        <f>ROUND((G80+G81),2)</f>
        <v>31.63</v>
      </c>
      <c r="H82" s="30"/>
    </row>
    <row r="83" spans="1:9" ht="12.75">
      <c r="A83" s="369" t="s">
        <v>27</v>
      </c>
      <c r="B83" s="370"/>
      <c r="C83" s="370"/>
      <c r="D83" s="370"/>
      <c r="E83" s="370"/>
      <c r="F83" s="370"/>
      <c r="G83" s="101"/>
      <c r="H83" s="30"/>
      <c r="I83" s="44">
        <f>G82*G83</f>
        <v>0</v>
      </c>
    </row>
    <row r="84" spans="1:9" ht="12.75">
      <c r="A84" s="371" t="s">
        <v>28</v>
      </c>
      <c r="B84" s="372"/>
      <c r="C84" s="372"/>
      <c r="D84" s="372"/>
      <c r="E84" s="372"/>
      <c r="F84" s="45" t="s">
        <v>29</v>
      </c>
      <c r="G84" s="46">
        <v>1.33</v>
      </c>
      <c r="H84" s="40"/>
      <c r="I84" s="47">
        <f>G82*G84</f>
        <v>42.0679</v>
      </c>
    </row>
    <row r="85" spans="1:9" ht="15">
      <c r="A85" s="48" t="s">
        <v>30</v>
      </c>
      <c r="B85" s="40"/>
      <c r="C85" s="40"/>
      <c r="D85" s="40"/>
      <c r="E85" s="40"/>
      <c r="F85" s="40"/>
      <c r="G85" s="49"/>
      <c r="H85" s="40"/>
      <c r="I85" s="21">
        <f>I83+I84</f>
        <v>42.0679</v>
      </c>
    </row>
    <row r="86" spans="1:9" ht="15">
      <c r="A86" s="48" t="s">
        <v>31</v>
      </c>
      <c r="B86" s="50"/>
      <c r="C86" s="40"/>
      <c r="D86" s="40"/>
      <c r="E86" s="40"/>
      <c r="F86" s="40"/>
      <c r="G86" s="51">
        <v>30.2</v>
      </c>
      <c r="H86" s="40" t="s">
        <v>32</v>
      </c>
      <c r="I86" s="21">
        <f>ROUND((I85*G86/100),2)</f>
        <v>12.7</v>
      </c>
    </row>
    <row r="87" spans="1:9" ht="15">
      <c r="A87" s="48" t="s">
        <v>33</v>
      </c>
      <c r="B87" s="50"/>
      <c r="C87" s="40"/>
      <c r="D87" s="40"/>
      <c r="E87" s="40"/>
      <c r="F87" s="41" t="s">
        <v>34</v>
      </c>
      <c r="G87" s="40"/>
      <c r="H87" s="40"/>
      <c r="I87" s="21">
        <f>ROUND(F90,2)</f>
        <v>46.12</v>
      </c>
    </row>
    <row r="88" spans="1:9" ht="22.5">
      <c r="A88" s="52" t="s">
        <v>35</v>
      </c>
      <c r="B88" s="53" t="s">
        <v>36</v>
      </c>
      <c r="C88" s="54" t="s">
        <v>37</v>
      </c>
      <c r="D88" s="55" t="s">
        <v>38</v>
      </c>
      <c r="E88" s="55" t="s">
        <v>39</v>
      </c>
      <c r="F88" s="55" t="s">
        <v>40</v>
      </c>
      <c r="G88" s="30"/>
      <c r="H88" s="30"/>
      <c r="I88" s="31"/>
    </row>
    <row r="89" spans="1:9" ht="12.75">
      <c r="A89" s="32" t="s">
        <v>273</v>
      </c>
      <c r="B89" s="33"/>
      <c r="C89" s="33">
        <v>1</v>
      </c>
      <c r="D89" s="34"/>
      <c r="E89" s="56">
        <v>46.12</v>
      </c>
      <c r="F89" s="56">
        <f>E89*C89</f>
        <v>46.12</v>
      </c>
      <c r="G89" s="57"/>
      <c r="H89" s="30"/>
      <c r="I89" s="31"/>
    </row>
    <row r="90" spans="1:9" ht="12.75">
      <c r="A90" s="58" t="s">
        <v>46</v>
      </c>
      <c r="B90" s="36"/>
      <c r="C90" s="36"/>
      <c r="D90" s="37"/>
      <c r="E90" s="38"/>
      <c r="F90" s="59">
        <f>SUM(F89:F89)</f>
        <v>46.12</v>
      </c>
      <c r="G90" s="57"/>
      <c r="H90" s="30"/>
      <c r="I90" s="31"/>
    </row>
    <row r="91" spans="1:9" ht="15">
      <c r="A91" s="48" t="s">
        <v>47</v>
      </c>
      <c r="B91" s="40"/>
      <c r="C91" s="40"/>
      <c r="D91" s="40"/>
      <c r="E91" s="40"/>
      <c r="F91" s="40"/>
      <c r="G91" s="40"/>
      <c r="H91" s="40"/>
      <c r="I91" s="21">
        <f>ROUND(F96,2)</f>
        <v>17.56</v>
      </c>
    </row>
    <row r="92" spans="1:9" ht="33.75">
      <c r="A92" s="60" t="s">
        <v>35</v>
      </c>
      <c r="B92" s="61" t="s">
        <v>48</v>
      </c>
      <c r="C92" s="62" t="s">
        <v>49</v>
      </c>
      <c r="D92" s="61" t="s">
        <v>215</v>
      </c>
      <c r="E92" s="63"/>
      <c r="F92" s="63"/>
      <c r="G92" s="63"/>
      <c r="H92" s="30"/>
      <c r="I92" s="31"/>
    </row>
    <row r="93" spans="1:9" ht="12.75">
      <c r="A93" s="64" t="s">
        <v>271</v>
      </c>
      <c r="B93" s="65">
        <v>250000</v>
      </c>
      <c r="C93" s="26">
        <v>56.29</v>
      </c>
      <c r="D93" s="66">
        <f>B93*C93/100</f>
        <v>140725</v>
      </c>
      <c r="E93" s="63"/>
      <c r="F93" s="63"/>
      <c r="G93" s="63"/>
      <c r="H93" s="30"/>
      <c r="I93" s="31"/>
    </row>
    <row r="94" spans="1:9" ht="12.75">
      <c r="A94" s="69" t="s">
        <v>53</v>
      </c>
      <c r="B94" s="69"/>
      <c r="C94" s="69"/>
      <c r="D94" s="66">
        <f>SUM(D93:D93)</f>
        <v>140725</v>
      </c>
      <c r="E94" s="63"/>
      <c r="F94" s="63"/>
      <c r="G94" s="63"/>
      <c r="H94" s="30"/>
      <c r="I94" s="31"/>
    </row>
    <row r="95" spans="1:9" ht="45">
      <c r="A95" s="70" t="s">
        <v>54</v>
      </c>
      <c r="B95" s="71"/>
      <c r="C95" s="28" t="s">
        <v>55</v>
      </c>
      <c r="D95" s="71"/>
      <c r="E95" s="72" t="s">
        <v>56</v>
      </c>
      <c r="F95" s="373" t="s">
        <v>57</v>
      </c>
      <c r="G95" s="374"/>
      <c r="H95" s="30"/>
      <c r="I95" s="31"/>
    </row>
    <row r="96" spans="1:9" ht="12.75">
      <c r="A96" s="66">
        <f>D94</f>
        <v>140725</v>
      </c>
      <c r="B96" s="73"/>
      <c r="C96" s="120">
        <f>D80*60*12</f>
        <v>90679.212</v>
      </c>
      <c r="D96" s="73"/>
      <c r="E96" s="73">
        <f>F81</f>
        <v>11.314</v>
      </c>
      <c r="F96" s="375">
        <f>(A96/C96*E96)</f>
        <v>17.558187978078152</v>
      </c>
      <c r="G96" s="376"/>
      <c r="H96" s="30"/>
      <c r="I96" s="31"/>
    </row>
    <row r="97" spans="1:9" ht="15">
      <c r="A97" s="74" t="s">
        <v>58</v>
      </c>
      <c r="B97" s="75"/>
      <c r="C97" s="30"/>
      <c r="D97" s="76"/>
      <c r="E97" s="77"/>
      <c r="F97" s="30"/>
      <c r="G97" s="30"/>
      <c r="H97" s="30"/>
      <c r="I97" s="78">
        <f>I98+I100+I101</f>
        <v>75.92</v>
      </c>
    </row>
    <row r="98" spans="1:9" ht="15">
      <c r="A98" s="48" t="s">
        <v>59</v>
      </c>
      <c r="B98" s="50"/>
      <c r="C98" s="40"/>
      <c r="D98" s="41"/>
      <c r="E98" s="79"/>
      <c r="F98" s="40"/>
      <c r="G98" s="40"/>
      <c r="H98" s="40"/>
      <c r="I98" s="21">
        <v>26.22</v>
      </c>
    </row>
    <row r="99" spans="1:9" ht="15">
      <c r="A99" s="377" t="s">
        <v>60</v>
      </c>
      <c r="B99" s="378"/>
      <c r="C99" s="378"/>
      <c r="D99" s="378"/>
      <c r="E99" s="378"/>
      <c r="F99" s="81" t="s">
        <v>61</v>
      </c>
      <c r="G99" s="82">
        <v>1.05</v>
      </c>
      <c r="H99" s="30"/>
      <c r="I99" s="83"/>
    </row>
    <row r="100" spans="1:9" ht="15">
      <c r="A100" s="48" t="s">
        <v>62</v>
      </c>
      <c r="B100" s="50"/>
      <c r="C100" s="40"/>
      <c r="D100" s="40"/>
      <c r="E100" s="40"/>
      <c r="F100" s="40"/>
      <c r="G100" s="51">
        <v>30.2</v>
      </c>
      <c r="H100" s="40" t="s">
        <v>32</v>
      </c>
      <c r="I100" s="21">
        <f>ROUND(I98*G100%,2)</f>
        <v>7.92</v>
      </c>
    </row>
    <row r="101" spans="1:9" ht="15">
      <c r="A101" s="84" t="s">
        <v>63</v>
      </c>
      <c r="B101" s="85"/>
      <c r="C101" s="85"/>
      <c r="D101" s="86"/>
      <c r="E101" s="87"/>
      <c r="F101" s="85"/>
      <c r="G101" s="85"/>
      <c r="H101" s="85"/>
      <c r="I101" s="88">
        <v>41.78</v>
      </c>
    </row>
    <row r="102" spans="1:9" ht="15">
      <c r="A102" s="379" t="s">
        <v>64</v>
      </c>
      <c r="B102" s="380"/>
      <c r="C102" s="380"/>
      <c r="D102" s="380"/>
      <c r="E102" s="89"/>
      <c r="F102" s="90" t="s">
        <v>65</v>
      </c>
      <c r="G102" s="91">
        <v>1.92</v>
      </c>
      <c r="H102" s="92"/>
      <c r="I102" s="93"/>
    </row>
    <row r="103" spans="1:9" ht="15">
      <c r="A103" s="18" t="s">
        <v>66</v>
      </c>
      <c r="B103" s="94"/>
      <c r="C103" s="40"/>
      <c r="D103" s="40"/>
      <c r="E103" s="40"/>
      <c r="F103" s="40"/>
      <c r="G103" s="40"/>
      <c r="H103" s="40"/>
      <c r="I103" s="21">
        <f>I97+I77</f>
        <v>194.36790000000002</v>
      </c>
    </row>
    <row r="104" spans="1:9" ht="15">
      <c r="A104" s="18" t="s">
        <v>72</v>
      </c>
      <c r="B104" s="94"/>
      <c r="C104" s="40"/>
      <c r="D104" s="40"/>
      <c r="E104" s="40"/>
      <c r="F104" s="40"/>
      <c r="G104" s="95">
        <f>I105/I103-1</f>
        <v>0.028976492517539976</v>
      </c>
      <c r="H104" s="40"/>
      <c r="I104" s="21">
        <f>I105-I103</f>
        <v>5.63209999999998</v>
      </c>
    </row>
    <row r="105" spans="1:9" ht="15.75">
      <c r="A105" s="96" t="s">
        <v>67</v>
      </c>
      <c r="B105" s="97"/>
      <c r="C105" s="98"/>
      <c r="D105" s="98"/>
      <c r="E105" s="98"/>
      <c r="F105" s="98"/>
      <c r="G105" s="98"/>
      <c r="H105" s="98"/>
      <c r="I105" s="99">
        <v>200</v>
      </c>
    </row>
    <row r="107" spans="1:7" ht="15.75">
      <c r="A107" s="9" t="s">
        <v>68</v>
      </c>
      <c r="G107" s="92" t="s">
        <v>462</v>
      </c>
    </row>
    <row r="108" ht="12.75">
      <c r="A108" s="1" t="s">
        <v>461</v>
      </c>
    </row>
  </sheetData>
  <sheetProtection/>
  <mergeCells count="12">
    <mergeCell ref="A16:F16"/>
    <mergeCell ref="A17:E17"/>
    <mergeCell ref="F28:G28"/>
    <mergeCell ref="F29:G29"/>
    <mergeCell ref="A99:E99"/>
    <mergeCell ref="A102:D102"/>
    <mergeCell ref="A32:E32"/>
    <mergeCell ref="A35:D35"/>
    <mergeCell ref="A83:F83"/>
    <mergeCell ref="A84:E84"/>
    <mergeCell ref="F95:G95"/>
    <mergeCell ref="F96:G96"/>
  </mergeCells>
  <printOptions/>
  <pageMargins left="0.7" right="0.72" top="0.75" bottom="0.75" header="0.3" footer="0.3"/>
  <pageSetup horizontalDpi="600" verticalDpi="600" orientation="portrait" paperSize="9" scale="72" r:id="rId1"/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="60" zoomScalePageLayoutView="0" workbookViewId="0" topLeftCell="A1">
      <selection activeCell="G25" sqref="G25"/>
    </sheetView>
  </sheetViews>
  <sheetFormatPr defaultColWidth="9.00390625" defaultRowHeight="12.75"/>
  <cols>
    <col min="1" max="1" width="4.875" style="0" customWidth="1"/>
    <col min="2" max="2" width="58.125" style="0" customWidth="1"/>
    <col min="3" max="3" width="6.875" style="0" bestFit="1" customWidth="1"/>
    <col min="4" max="4" width="7.125" style="0" customWidth="1"/>
    <col min="5" max="5" width="11.125" style="0" customWidth="1"/>
    <col min="6" max="6" width="11.25390625" style="0" customWidth="1"/>
  </cols>
  <sheetData>
    <row r="1" spans="1:6" ht="15">
      <c r="A1" s="102" t="s">
        <v>274</v>
      </c>
      <c r="B1" s="102"/>
      <c r="C1" s="102"/>
      <c r="D1" s="102"/>
      <c r="E1" s="102"/>
      <c r="F1" s="102"/>
    </row>
    <row r="2" spans="1:6" ht="15">
      <c r="A2" s="472" t="s">
        <v>446</v>
      </c>
      <c r="B2" s="472"/>
      <c r="C2" s="472"/>
      <c r="D2" s="472"/>
      <c r="E2" s="472"/>
      <c r="F2" s="472"/>
    </row>
    <row r="3" spans="1:6" ht="15">
      <c r="A3" s="102"/>
      <c r="B3" s="102"/>
      <c r="C3" s="102"/>
      <c r="D3" s="102"/>
      <c r="E3" s="102"/>
      <c r="F3" s="102"/>
    </row>
    <row r="4" spans="1:7" ht="30">
      <c r="A4" s="131" t="s">
        <v>275</v>
      </c>
      <c r="B4" s="131" t="s">
        <v>276</v>
      </c>
      <c r="C4" s="131" t="s">
        <v>277</v>
      </c>
      <c r="D4" s="131" t="s">
        <v>278</v>
      </c>
      <c r="E4" s="131" t="s">
        <v>279</v>
      </c>
      <c r="F4" s="131" t="s">
        <v>280</v>
      </c>
      <c r="G4" s="132"/>
    </row>
    <row r="5" spans="1:7" ht="15">
      <c r="A5" s="133"/>
      <c r="B5" s="134" t="s">
        <v>281</v>
      </c>
      <c r="C5" s="134"/>
      <c r="D5" s="135"/>
      <c r="E5" s="135"/>
      <c r="F5" s="136"/>
      <c r="G5" s="132"/>
    </row>
    <row r="6" spans="1:8" ht="47.25" customHeight="1">
      <c r="A6" s="108">
        <v>1</v>
      </c>
      <c r="B6" s="137" t="s">
        <v>282</v>
      </c>
      <c r="C6" s="137">
        <v>1102</v>
      </c>
      <c r="D6" s="109">
        <v>1.5</v>
      </c>
      <c r="E6" s="109">
        <v>160</v>
      </c>
      <c r="F6" s="109">
        <f aca="true" t="shared" si="0" ref="F6:F11">D6*E6</f>
        <v>240</v>
      </c>
      <c r="G6" s="102"/>
      <c r="H6" s="102"/>
    </row>
    <row r="7" spans="1:8" ht="30">
      <c r="A7" s="108">
        <v>2</v>
      </c>
      <c r="B7" s="137" t="s">
        <v>283</v>
      </c>
      <c r="C7" s="137">
        <v>1107</v>
      </c>
      <c r="D7" s="109">
        <v>1</v>
      </c>
      <c r="E7" s="109">
        <v>160</v>
      </c>
      <c r="F7" s="109">
        <f t="shared" si="0"/>
        <v>160</v>
      </c>
      <c r="G7" s="102"/>
      <c r="H7" s="102"/>
    </row>
    <row r="8" spans="1:8" ht="45">
      <c r="A8" s="108">
        <v>3</v>
      </c>
      <c r="B8" s="137" t="s">
        <v>284</v>
      </c>
      <c r="C8" s="137">
        <v>1113</v>
      </c>
      <c r="D8" s="109">
        <v>0.5</v>
      </c>
      <c r="E8" s="109">
        <v>160</v>
      </c>
      <c r="F8" s="109">
        <f t="shared" si="0"/>
        <v>80</v>
      </c>
      <c r="G8" s="102"/>
      <c r="H8" s="102"/>
    </row>
    <row r="9" spans="1:8" ht="15">
      <c r="A9" s="108">
        <v>4</v>
      </c>
      <c r="B9" s="137" t="s">
        <v>285</v>
      </c>
      <c r="C9" s="137">
        <v>1114</v>
      </c>
      <c r="D9" s="109">
        <v>1.5</v>
      </c>
      <c r="E9" s="109">
        <v>160</v>
      </c>
      <c r="F9" s="109">
        <f t="shared" si="0"/>
        <v>240</v>
      </c>
      <c r="G9" s="102"/>
      <c r="H9" s="102"/>
    </row>
    <row r="10" spans="1:8" ht="15">
      <c r="A10" s="108">
        <v>5</v>
      </c>
      <c r="B10" s="137" t="s">
        <v>286</v>
      </c>
      <c r="C10" s="137">
        <v>1115</v>
      </c>
      <c r="D10" s="109">
        <v>1</v>
      </c>
      <c r="E10" s="109">
        <v>160</v>
      </c>
      <c r="F10" s="109">
        <f t="shared" si="0"/>
        <v>160</v>
      </c>
      <c r="G10" s="102"/>
      <c r="H10" s="102"/>
    </row>
    <row r="11" spans="1:8" ht="15">
      <c r="A11" s="108">
        <v>6</v>
      </c>
      <c r="B11" s="137" t="s">
        <v>287</v>
      </c>
      <c r="C11" s="137">
        <v>1117</v>
      </c>
      <c r="D11" s="109">
        <v>1</v>
      </c>
      <c r="E11" s="109">
        <v>160</v>
      </c>
      <c r="F11" s="109">
        <f t="shared" si="0"/>
        <v>160</v>
      </c>
      <c r="G11" s="102"/>
      <c r="H11" s="102"/>
    </row>
    <row r="12" spans="1:8" ht="15">
      <c r="A12" s="138"/>
      <c r="B12" s="134" t="s">
        <v>288</v>
      </c>
      <c r="C12" s="134"/>
      <c r="D12" s="139"/>
      <c r="E12" s="109">
        <v>160</v>
      </c>
      <c r="F12" s="140"/>
      <c r="G12" s="102"/>
      <c r="H12" s="102"/>
    </row>
    <row r="13" spans="1:8" ht="15">
      <c r="A13" s="108">
        <v>7</v>
      </c>
      <c r="B13" s="137" t="s">
        <v>289</v>
      </c>
      <c r="C13" s="137">
        <v>1201</v>
      </c>
      <c r="D13" s="109">
        <v>1</v>
      </c>
      <c r="E13" s="109">
        <v>160</v>
      </c>
      <c r="F13" s="109">
        <f aca="true" t="shared" si="1" ref="F13:F28">D13*E13</f>
        <v>160</v>
      </c>
      <c r="G13" s="102"/>
      <c r="H13" s="102"/>
    </row>
    <row r="14" spans="1:8" ht="15">
      <c r="A14" s="108">
        <v>8</v>
      </c>
      <c r="B14" s="137" t="s">
        <v>290</v>
      </c>
      <c r="C14" s="137">
        <v>1202</v>
      </c>
      <c r="D14" s="109">
        <v>3</v>
      </c>
      <c r="E14" s="109">
        <v>160</v>
      </c>
      <c r="F14" s="109">
        <f t="shared" si="1"/>
        <v>480</v>
      </c>
      <c r="G14" s="102"/>
      <c r="H14" s="102"/>
    </row>
    <row r="15" spans="1:8" ht="30">
      <c r="A15" s="108">
        <v>9</v>
      </c>
      <c r="B15" s="137" t="s">
        <v>291</v>
      </c>
      <c r="C15" s="137">
        <v>1204</v>
      </c>
      <c r="D15" s="109">
        <v>2</v>
      </c>
      <c r="E15" s="109">
        <v>160</v>
      </c>
      <c r="F15" s="109">
        <f t="shared" si="1"/>
        <v>320</v>
      </c>
      <c r="G15" s="102"/>
      <c r="H15" s="102"/>
    </row>
    <row r="16" spans="1:8" ht="32.25" customHeight="1">
      <c r="A16" s="108">
        <v>10</v>
      </c>
      <c r="B16" s="137" t="s">
        <v>292</v>
      </c>
      <c r="C16" s="137">
        <v>1205</v>
      </c>
      <c r="D16" s="109">
        <v>1</v>
      </c>
      <c r="E16" s="109">
        <v>160</v>
      </c>
      <c r="F16" s="109">
        <f t="shared" si="1"/>
        <v>160</v>
      </c>
      <c r="G16" s="102"/>
      <c r="H16" s="102"/>
    </row>
    <row r="17" spans="1:8" ht="30">
      <c r="A17" s="108">
        <v>11</v>
      </c>
      <c r="B17" s="137" t="s">
        <v>293</v>
      </c>
      <c r="C17" s="137">
        <v>1206</v>
      </c>
      <c r="D17" s="109">
        <v>1.5</v>
      </c>
      <c r="E17" s="109">
        <v>160</v>
      </c>
      <c r="F17" s="109">
        <f t="shared" si="1"/>
        <v>240</v>
      </c>
      <c r="G17" s="102"/>
      <c r="H17" s="102"/>
    </row>
    <row r="18" spans="1:8" ht="30">
      <c r="A18" s="108">
        <v>12</v>
      </c>
      <c r="B18" s="137" t="s">
        <v>294</v>
      </c>
      <c r="C18" s="137">
        <v>1207</v>
      </c>
      <c r="D18" s="109">
        <v>2</v>
      </c>
      <c r="E18" s="109">
        <v>160</v>
      </c>
      <c r="F18" s="109">
        <f t="shared" si="1"/>
        <v>320</v>
      </c>
      <c r="G18" s="102"/>
      <c r="H18" s="102"/>
    </row>
    <row r="19" spans="1:8" ht="15">
      <c r="A19" s="108">
        <v>13</v>
      </c>
      <c r="B19" s="137" t="s">
        <v>295</v>
      </c>
      <c r="C19" s="137">
        <v>1211</v>
      </c>
      <c r="D19" s="109">
        <v>0.5</v>
      </c>
      <c r="E19" s="109">
        <v>160</v>
      </c>
      <c r="F19" s="109">
        <f t="shared" si="1"/>
        <v>80</v>
      </c>
      <c r="G19" s="102"/>
      <c r="H19" s="102"/>
    </row>
    <row r="20" spans="1:8" ht="15">
      <c r="A20" s="108">
        <v>14</v>
      </c>
      <c r="B20" s="137" t="s">
        <v>296</v>
      </c>
      <c r="C20" s="137">
        <v>1220</v>
      </c>
      <c r="D20" s="109">
        <v>1</v>
      </c>
      <c r="E20" s="109">
        <v>160</v>
      </c>
      <c r="F20" s="109">
        <f t="shared" si="1"/>
        <v>160</v>
      </c>
      <c r="G20" s="102"/>
      <c r="H20" s="102"/>
    </row>
    <row r="21" spans="1:8" ht="30">
      <c r="A21" s="108">
        <v>15</v>
      </c>
      <c r="B21" s="137" t="s">
        <v>297</v>
      </c>
      <c r="C21" s="137">
        <v>1221</v>
      </c>
      <c r="D21" s="109">
        <v>2</v>
      </c>
      <c r="E21" s="109">
        <v>160</v>
      </c>
      <c r="F21" s="109">
        <f t="shared" si="1"/>
        <v>320</v>
      </c>
      <c r="G21" s="102"/>
      <c r="H21" s="102"/>
    </row>
    <row r="22" spans="1:8" ht="30">
      <c r="A22" s="108">
        <v>16</v>
      </c>
      <c r="B22" s="137" t="s">
        <v>298</v>
      </c>
      <c r="C22" s="137">
        <v>1223</v>
      </c>
      <c r="D22" s="109">
        <v>2.5</v>
      </c>
      <c r="E22" s="109">
        <v>160</v>
      </c>
      <c r="F22" s="109">
        <f t="shared" si="1"/>
        <v>400</v>
      </c>
      <c r="G22" s="102"/>
      <c r="H22" s="102"/>
    </row>
    <row r="23" spans="1:8" ht="30">
      <c r="A23" s="108">
        <v>17</v>
      </c>
      <c r="B23" s="137" t="s">
        <v>299</v>
      </c>
      <c r="C23" s="137">
        <v>1224</v>
      </c>
      <c r="D23" s="109">
        <v>4</v>
      </c>
      <c r="E23" s="109">
        <v>160</v>
      </c>
      <c r="F23" s="109">
        <f t="shared" si="1"/>
        <v>640</v>
      </c>
      <c r="G23" s="102"/>
      <c r="H23" s="102"/>
    </row>
    <row r="24" spans="1:8" ht="30">
      <c r="A24" s="108">
        <v>18</v>
      </c>
      <c r="B24" s="137" t="s">
        <v>300</v>
      </c>
      <c r="C24" s="137">
        <v>1260</v>
      </c>
      <c r="D24" s="109">
        <v>2</v>
      </c>
      <c r="E24" s="109">
        <v>160</v>
      </c>
      <c r="F24" s="109">
        <f t="shared" si="1"/>
        <v>320</v>
      </c>
      <c r="G24" s="102"/>
      <c r="H24" s="102"/>
    </row>
    <row r="25" spans="1:8" ht="30">
      <c r="A25" s="108">
        <v>19</v>
      </c>
      <c r="B25" s="137" t="s">
        <v>301</v>
      </c>
      <c r="C25" s="137">
        <v>1261</v>
      </c>
      <c r="D25" s="109">
        <v>5</v>
      </c>
      <c r="E25" s="109">
        <v>160</v>
      </c>
      <c r="F25" s="109">
        <f t="shared" si="1"/>
        <v>800</v>
      </c>
      <c r="G25" s="102"/>
      <c r="H25" s="102"/>
    </row>
    <row r="26" spans="1:8" ht="30">
      <c r="A26" s="108">
        <v>20</v>
      </c>
      <c r="B26" s="137" t="s">
        <v>302</v>
      </c>
      <c r="C26" s="137">
        <v>1262</v>
      </c>
      <c r="D26" s="109">
        <v>6</v>
      </c>
      <c r="E26" s="109">
        <v>160</v>
      </c>
      <c r="F26" s="109">
        <f t="shared" si="1"/>
        <v>960</v>
      </c>
      <c r="G26" s="102"/>
      <c r="H26" s="102"/>
    </row>
    <row r="27" spans="1:8" ht="15">
      <c r="A27" s="108">
        <v>21</v>
      </c>
      <c r="B27" s="137" t="s">
        <v>303</v>
      </c>
      <c r="C27" s="137">
        <v>1276</v>
      </c>
      <c r="D27" s="109">
        <v>1</v>
      </c>
      <c r="E27" s="109">
        <v>160</v>
      </c>
      <c r="F27" s="109">
        <f t="shared" si="1"/>
        <v>160</v>
      </c>
      <c r="G27" s="102"/>
      <c r="H27" s="102"/>
    </row>
    <row r="28" spans="1:8" ht="15">
      <c r="A28" s="108">
        <v>22</v>
      </c>
      <c r="B28" s="137" t="s">
        <v>304</v>
      </c>
      <c r="C28" s="137">
        <v>1277</v>
      </c>
      <c r="D28" s="109">
        <v>1</v>
      </c>
      <c r="E28" s="109">
        <v>160</v>
      </c>
      <c r="F28" s="109">
        <f t="shared" si="1"/>
        <v>160</v>
      </c>
      <c r="G28" s="102"/>
      <c r="H28" s="102"/>
    </row>
    <row r="29" spans="1:8" ht="15">
      <c r="A29" s="138"/>
      <c r="B29" s="134" t="s">
        <v>305</v>
      </c>
      <c r="C29" s="134"/>
      <c r="D29" s="139"/>
      <c r="E29" s="109">
        <v>160</v>
      </c>
      <c r="F29" s="140"/>
      <c r="G29" s="102"/>
      <c r="H29" s="102"/>
    </row>
    <row r="30" spans="1:8" ht="31.5" customHeight="1">
      <c r="A30" s="108">
        <v>23</v>
      </c>
      <c r="B30" s="137" t="s">
        <v>306</v>
      </c>
      <c r="C30" s="137">
        <v>1303</v>
      </c>
      <c r="D30" s="109">
        <v>0.8</v>
      </c>
      <c r="E30" s="109">
        <v>160</v>
      </c>
      <c r="F30" s="109">
        <f>D30*E30</f>
        <v>128</v>
      </c>
      <c r="G30" s="102"/>
      <c r="H30" s="102"/>
    </row>
    <row r="31" spans="1:8" ht="15">
      <c r="A31" s="108">
        <v>24</v>
      </c>
      <c r="B31" s="137" t="s">
        <v>307</v>
      </c>
      <c r="C31" s="137">
        <v>1306</v>
      </c>
      <c r="D31" s="109">
        <v>1</v>
      </c>
      <c r="E31" s="109">
        <v>160</v>
      </c>
      <c r="F31" s="109">
        <f>D31*E31</f>
        <v>160</v>
      </c>
      <c r="G31" s="102"/>
      <c r="H31" s="102"/>
    </row>
    <row r="32" spans="1:8" ht="15">
      <c r="A32" s="108">
        <v>25</v>
      </c>
      <c r="B32" s="137" t="s">
        <v>308</v>
      </c>
      <c r="C32" s="137">
        <v>1307</v>
      </c>
      <c r="D32" s="109">
        <v>4</v>
      </c>
      <c r="E32" s="109">
        <v>160</v>
      </c>
      <c r="F32" s="109">
        <f>D32*E32</f>
        <v>640</v>
      </c>
      <c r="G32" s="102"/>
      <c r="H32" s="102"/>
    </row>
    <row r="33" spans="1:8" ht="15">
      <c r="A33" s="138"/>
      <c r="B33" s="471" t="s">
        <v>309</v>
      </c>
      <c r="C33" s="471"/>
      <c r="D33" s="139"/>
      <c r="E33" s="109">
        <v>170</v>
      </c>
      <c r="F33" s="140"/>
      <c r="G33" s="102"/>
      <c r="H33" s="102"/>
    </row>
    <row r="34" spans="1:8" ht="15">
      <c r="A34" s="108">
        <v>26</v>
      </c>
      <c r="B34" s="137" t="s">
        <v>310</v>
      </c>
      <c r="C34" s="137">
        <v>1401</v>
      </c>
      <c r="D34" s="109">
        <v>1</v>
      </c>
      <c r="E34" s="109">
        <v>170</v>
      </c>
      <c r="F34" s="109">
        <f aca="true" t="shared" si="2" ref="F34:F56">D34*E34</f>
        <v>170</v>
      </c>
      <c r="G34" s="102"/>
      <c r="H34" s="102"/>
    </row>
    <row r="35" spans="1:8" ht="15">
      <c r="A35" s="108">
        <v>27</v>
      </c>
      <c r="B35" s="137" t="s">
        <v>311</v>
      </c>
      <c r="C35" s="137">
        <v>1402</v>
      </c>
      <c r="D35" s="109">
        <v>1.5</v>
      </c>
      <c r="E35" s="109">
        <v>170</v>
      </c>
      <c r="F35" s="109">
        <f t="shared" si="2"/>
        <v>255</v>
      </c>
      <c r="G35" s="102"/>
      <c r="H35" s="102"/>
    </row>
    <row r="36" spans="1:8" ht="45">
      <c r="A36" s="108">
        <v>28</v>
      </c>
      <c r="B36" s="137" t="s">
        <v>312</v>
      </c>
      <c r="C36" s="137">
        <v>1403</v>
      </c>
      <c r="D36" s="109">
        <v>3.5</v>
      </c>
      <c r="E36" s="109">
        <v>170</v>
      </c>
      <c r="F36" s="109">
        <f t="shared" si="2"/>
        <v>595</v>
      </c>
      <c r="G36" s="102"/>
      <c r="H36" s="102"/>
    </row>
    <row r="37" spans="1:8" ht="15">
      <c r="A37" s="108">
        <v>29</v>
      </c>
      <c r="B37" s="137" t="s">
        <v>313</v>
      </c>
      <c r="C37" s="137">
        <v>1407</v>
      </c>
      <c r="D37" s="109">
        <v>2</v>
      </c>
      <c r="E37" s="109">
        <v>170</v>
      </c>
      <c r="F37" s="109">
        <f t="shared" si="2"/>
        <v>340</v>
      </c>
      <c r="G37" s="102"/>
      <c r="H37" s="102"/>
    </row>
    <row r="38" spans="1:8" ht="15">
      <c r="A38" s="108">
        <v>30</v>
      </c>
      <c r="B38" s="137" t="s">
        <v>314</v>
      </c>
      <c r="C38" s="137">
        <v>1408</v>
      </c>
      <c r="D38" s="109">
        <v>3</v>
      </c>
      <c r="E38" s="109">
        <v>170</v>
      </c>
      <c r="F38" s="109">
        <f t="shared" si="2"/>
        <v>510</v>
      </c>
      <c r="G38" s="102"/>
      <c r="H38" s="102"/>
    </row>
    <row r="39" spans="1:8" ht="15">
      <c r="A39" s="108">
        <v>31</v>
      </c>
      <c r="B39" s="137" t="s">
        <v>315</v>
      </c>
      <c r="C39" s="137">
        <v>1410</v>
      </c>
      <c r="D39" s="109">
        <v>1.25</v>
      </c>
      <c r="E39" s="109">
        <v>170</v>
      </c>
      <c r="F39" s="109">
        <f t="shared" si="2"/>
        <v>212.5</v>
      </c>
      <c r="G39" s="102"/>
      <c r="H39" s="102"/>
    </row>
    <row r="40" spans="1:8" ht="15">
      <c r="A40" s="108">
        <v>32</v>
      </c>
      <c r="B40" s="137" t="s">
        <v>316</v>
      </c>
      <c r="C40" s="137">
        <v>1412</v>
      </c>
      <c r="D40" s="109">
        <v>5</v>
      </c>
      <c r="E40" s="109">
        <v>170</v>
      </c>
      <c r="F40" s="109">
        <f t="shared" si="2"/>
        <v>850</v>
      </c>
      <c r="G40" s="102"/>
      <c r="H40" s="102"/>
    </row>
    <row r="41" spans="1:8" ht="15">
      <c r="A41" s="108">
        <v>33</v>
      </c>
      <c r="B41" s="137" t="s">
        <v>317</v>
      </c>
      <c r="C41" s="137">
        <v>1413</v>
      </c>
      <c r="D41" s="109">
        <v>4</v>
      </c>
      <c r="E41" s="109">
        <v>170</v>
      </c>
      <c r="F41" s="109">
        <f t="shared" si="2"/>
        <v>680</v>
      </c>
      <c r="G41" s="102"/>
      <c r="H41" s="102"/>
    </row>
    <row r="42" spans="1:8" ht="30">
      <c r="A42" s="108">
        <v>34</v>
      </c>
      <c r="B42" s="137" t="s">
        <v>318</v>
      </c>
      <c r="C42" s="137">
        <v>1419</v>
      </c>
      <c r="D42" s="109">
        <v>3</v>
      </c>
      <c r="E42" s="109">
        <v>170</v>
      </c>
      <c r="F42" s="109">
        <f t="shared" si="2"/>
        <v>510</v>
      </c>
      <c r="G42" s="102"/>
      <c r="H42" s="102"/>
    </row>
    <row r="43" spans="1:8" ht="15">
      <c r="A43" s="108">
        <v>35</v>
      </c>
      <c r="B43" s="137" t="s">
        <v>319</v>
      </c>
      <c r="C43" s="137">
        <v>1420</v>
      </c>
      <c r="D43" s="109">
        <v>2</v>
      </c>
      <c r="E43" s="109">
        <v>170</v>
      </c>
      <c r="F43" s="109">
        <f t="shared" si="2"/>
        <v>340</v>
      </c>
      <c r="G43" s="102"/>
      <c r="H43" s="102"/>
    </row>
    <row r="44" spans="1:8" ht="15">
      <c r="A44" s="108">
        <v>36</v>
      </c>
      <c r="B44" s="137" t="s">
        <v>320</v>
      </c>
      <c r="C44" s="137">
        <v>1421</v>
      </c>
      <c r="D44" s="109">
        <v>3.5</v>
      </c>
      <c r="E44" s="109">
        <v>170</v>
      </c>
      <c r="F44" s="109">
        <f t="shared" si="2"/>
        <v>595</v>
      </c>
      <c r="G44" s="102"/>
      <c r="H44" s="102"/>
    </row>
    <row r="45" spans="1:8" ht="15">
      <c r="A45" s="108">
        <v>37</v>
      </c>
      <c r="B45" s="137" t="s">
        <v>321</v>
      </c>
      <c r="C45" s="137">
        <v>1424</v>
      </c>
      <c r="D45" s="109">
        <v>4</v>
      </c>
      <c r="E45" s="109">
        <v>170</v>
      </c>
      <c r="F45" s="109">
        <f t="shared" si="2"/>
        <v>680</v>
      </c>
      <c r="G45" s="102"/>
      <c r="H45" s="102"/>
    </row>
    <row r="46" spans="1:8" ht="15">
      <c r="A46" s="108">
        <v>38</v>
      </c>
      <c r="B46" s="137" t="s">
        <v>322</v>
      </c>
      <c r="C46" s="137">
        <v>1426</v>
      </c>
      <c r="D46" s="109">
        <v>1.25</v>
      </c>
      <c r="E46" s="109">
        <v>170</v>
      </c>
      <c r="F46" s="109">
        <f t="shared" si="2"/>
        <v>212.5</v>
      </c>
      <c r="G46" s="102"/>
      <c r="H46" s="102"/>
    </row>
    <row r="47" spans="1:8" ht="30">
      <c r="A47" s="108">
        <v>39</v>
      </c>
      <c r="B47" s="137" t="s">
        <v>323</v>
      </c>
      <c r="C47" s="137">
        <v>1428</v>
      </c>
      <c r="D47" s="109">
        <v>3</v>
      </c>
      <c r="E47" s="109">
        <v>170</v>
      </c>
      <c r="F47" s="109">
        <f t="shared" si="2"/>
        <v>510</v>
      </c>
      <c r="G47" s="102"/>
      <c r="H47" s="102"/>
    </row>
    <row r="48" spans="1:8" ht="30">
      <c r="A48" s="108">
        <v>40</v>
      </c>
      <c r="B48" s="137" t="s">
        <v>324</v>
      </c>
      <c r="C48" s="137">
        <v>1429</v>
      </c>
      <c r="D48" s="109">
        <v>3.5</v>
      </c>
      <c r="E48" s="109">
        <v>170</v>
      </c>
      <c r="F48" s="109">
        <f t="shared" si="2"/>
        <v>595</v>
      </c>
      <c r="G48" s="102"/>
      <c r="H48" s="102"/>
    </row>
    <row r="49" spans="1:8" ht="15">
      <c r="A49" s="108">
        <v>41</v>
      </c>
      <c r="B49" s="108" t="s">
        <v>325</v>
      </c>
      <c r="C49" s="108">
        <v>1434</v>
      </c>
      <c r="D49" s="109">
        <v>4</v>
      </c>
      <c r="E49" s="109">
        <v>170</v>
      </c>
      <c r="F49" s="109">
        <f t="shared" si="2"/>
        <v>680</v>
      </c>
      <c r="G49" s="102"/>
      <c r="H49" s="102"/>
    </row>
    <row r="50" spans="1:8" ht="15">
      <c r="A50" s="108">
        <v>42</v>
      </c>
      <c r="B50" s="108" t="s">
        <v>326</v>
      </c>
      <c r="C50" s="108">
        <v>1435</v>
      </c>
      <c r="D50" s="109">
        <v>5</v>
      </c>
      <c r="E50" s="109">
        <v>170</v>
      </c>
      <c r="F50" s="109">
        <f t="shared" si="2"/>
        <v>850</v>
      </c>
      <c r="G50" s="102"/>
      <c r="H50" s="102"/>
    </row>
    <row r="51" spans="1:8" ht="14.25" customHeight="1">
      <c r="A51" s="108">
        <v>43</v>
      </c>
      <c r="B51" s="137" t="s">
        <v>327</v>
      </c>
      <c r="C51" s="137">
        <v>1437</v>
      </c>
      <c r="D51" s="141">
        <v>8</v>
      </c>
      <c r="E51" s="109">
        <v>170</v>
      </c>
      <c r="F51" s="109">
        <f t="shared" si="2"/>
        <v>1360</v>
      </c>
      <c r="G51" s="102"/>
      <c r="H51" s="102"/>
    </row>
    <row r="52" spans="1:8" ht="30">
      <c r="A52" s="108">
        <v>44</v>
      </c>
      <c r="B52" s="137" t="s">
        <v>328</v>
      </c>
      <c r="C52" s="137">
        <v>1438</v>
      </c>
      <c r="D52" s="141">
        <v>9</v>
      </c>
      <c r="E52" s="109">
        <v>170</v>
      </c>
      <c r="F52" s="109">
        <f t="shared" si="2"/>
        <v>1530</v>
      </c>
      <c r="G52" s="102"/>
      <c r="H52" s="102"/>
    </row>
    <row r="53" spans="1:8" ht="30">
      <c r="A53" s="108">
        <v>45</v>
      </c>
      <c r="B53" s="137" t="s">
        <v>329</v>
      </c>
      <c r="C53" s="137">
        <v>1446</v>
      </c>
      <c r="D53" s="141">
        <v>3.5</v>
      </c>
      <c r="E53" s="109">
        <v>170</v>
      </c>
      <c r="F53" s="109">
        <f t="shared" si="2"/>
        <v>595</v>
      </c>
      <c r="G53" s="102"/>
      <c r="H53" s="102"/>
    </row>
    <row r="54" spans="1:8" ht="15">
      <c r="A54" s="108">
        <v>46</v>
      </c>
      <c r="B54" s="137" t="s">
        <v>330</v>
      </c>
      <c r="C54" s="137">
        <v>1456</v>
      </c>
      <c r="D54" s="141">
        <v>4.5</v>
      </c>
      <c r="E54" s="109">
        <v>170</v>
      </c>
      <c r="F54" s="109">
        <f t="shared" si="2"/>
        <v>765</v>
      </c>
      <c r="G54" s="102"/>
      <c r="H54" s="102"/>
    </row>
    <row r="55" spans="1:8" ht="15">
      <c r="A55" s="108">
        <v>47</v>
      </c>
      <c r="B55" s="137" t="s">
        <v>331</v>
      </c>
      <c r="C55" s="137"/>
      <c r="D55" s="141">
        <v>3</v>
      </c>
      <c r="E55" s="109">
        <v>170</v>
      </c>
      <c r="F55" s="141">
        <f t="shared" si="2"/>
        <v>510</v>
      </c>
      <c r="G55" s="102"/>
      <c r="H55" s="102"/>
    </row>
    <row r="56" spans="1:8" ht="15">
      <c r="A56" s="108">
        <v>48</v>
      </c>
      <c r="B56" s="137" t="s">
        <v>332</v>
      </c>
      <c r="C56" s="137"/>
      <c r="D56" s="141">
        <v>4</v>
      </c>
      <c r="E56" s="109">
        <v>170</v>
      </c>
      <c r="F56" s="141">
        <f t="shared" si="2"/>
        <v>680</v>
      </c>
      <c r="G56" s="102"/>
      <c r="H56" s="102"/>
    </row>
    <row r="57" spans="1:8" ht="15">
      <c r="A57" s="102"/>
      <c r="B57" s="142"/>
      <c r="C57" s="142"/>
      <c r="D57" s="143"/>
      <c r="E57" s="143"/>
      <c r="F57" s="143"/>
      <c r="G57" s="102"/>
      <c r="H57" s="102"/>
    </row>
    <row r="58" spans="1:8" ht="15">
      <c r="A58" s="102"/>
      <c r="B58" s="142"/>
      <c r="C58" s="142"/>
      <c r="D58" s="143"/>
      <c r="E58" s="143"/>
      <c r="F58" s="143"/>
      <c r="G58" s="102"/>
      <c r="H58" s="102"/>
    </row>
    <row r="59" spans="1:8" ht="15">
      <c r="A59" s="102"/>
      <c r="B59" s="142"/>
      <c r="C59" s="142"/>
      <c r="D59" s="143"/>
      <c r="E59" s="143"/>
      <c r="F59" s="143"/>
      <c r="G59" s="102"/>
      <c r="H59" s="102"/>
    </row>
    <row r="60" spans="1:8" ht="15">
      <c r="A60" s="102"/>
      <c r="B60" s="142"/>
      <c r="C60" s="142"/>
      <c r="D60" s="143"/>
      <c r="E60" s="143"/>
      <c r="F60" s="143"/>
      <c r="G60" s="102"/>
      <c r="H60" s="102"/>
    </row>
    <row r="61" spans="1:8" ht="15">
      <c r="A61" s="102"/>
      <c r="B61" s="142"/>
      <c r="C61" s="142"/>
      <c r="D61" s="143"/>
      <c r="E61" s="143"/>
      <c r="F61" s="143"/>
      <c r="G61" s="102"/>
      <c r="H61" s="102"/>
    </row>
    <row r="62" spans="1:8" ht="15">
      <c r="A62" s="102"/>
      <c r="B62" s="142"/>
      <c r="C62" s="142"/>
      <c r="D62" s="143"/>
      <c r="E62" s="143"/>
      <c r="F62" s="143"/>
      <c r="G62" s="102"/>
      <c r="H62" s="102"/>
    </row>
    <row r="63" spans="1:8" ht="15">
      <c r="A63" s="102"/>
      <c r="B63" s="142"/>
      <c r="C63" s="142"/>
      <c r="D63" s="143"/>
      <c r="E63" s="143"/>
      <c r="F63" s="143"/>
      <c r="G63" s="102"/>
      <c r="H63" s="102"/>
    </row>
    <row r="64" spans="1:8" ht="15">
      <c r="A64" s="102"/>
      <c r="B64" s="142"/>
      <c r="C64" s="142"/>
      <c r="D64" s="143"/>
      <c r="E64" s="143"/>
      <c r="F64" s="143"/>
      <c r="G64" s="102"/>
      <c r="H64" s="102"/>
    </row>
    <row r="65" spans="1:8" ht="15">
      <c r="A65" s="102"/>
      <c r="B65" s="142"/>
      <c r="C65" s="142"/>
      <c r="D65" s="143"/>
      <c r="E65" s="143"/>
      <c r="F65" s="143"/>
      <c r="G65" s="102"/>
      <c r="H65" s="102"/>
    </row>
    <row r="66" spans="1:8" ht="15">
      <c r="A66" s="102"/>
      <c r="B66" s="142"/>
      <c r="C66" s="142"/>
      <c r="D66" s="143"/>
      <c r="E66" s="143"/>
      <c r="F66" s="143"/>
      <c r="G66" s="102"/>
      <c r="H66" s="102"/>
    </row>
    <row r="67" spans="1:8" ht="15">
      <c r="A67" s="102"/>
      <c r="B67" s="142"/>
      <c r="C67" s="142"/>
      <c r="D67" s="143"/>
      <c r="E67" s="143"/>
      <c r="F67" s="143"/>
      <c r="G67" s="102"/>
      <c r="H67" s="102"/>
    </row>
    <row r="68" spans="1:8" ht="15">
      <c r="A68" s="102"/>
      <c r="B68" s="142"/>
      <c r="C68" s="142"/>
      <c r="D68" s="143"/>
      <c r="E68" s="143"/>
      <c r="F68" s="143"/>
      <c r="G68" s="102"/>
      <c r="H68" s="102"/>
    </row>
    <row r="69" spans="1:8" ht="15">
      <c r="A69" s="102"/>
      <c r="B69" s="142"/>
      <c r="C69" s="142"/>
      <c r="D69" s="143"/>
      <c r="E69" s="143"/>
      <c r="F69" s="143"/>
      <c r="G69" s="102"/>
      <c r="H69" s="102"/>
    </row>
    <row r="70" spans="1:8" ht="15">
      <c r="A70" s="102"/>
      <c r="B70" s="142"/>
      <c r="C70" s="142"/>
      <c r="D70" s="143"/>
      <c r="E70" s="143"/>
      <c r="F70" s="143"/>
      <c r="G70" s="102"/>
      <c r="H70" s="102"/>
    </row>
    <row r="71" spans="1:8" ht="15">
      <c r="A71" s="102"/>
      <c r="B71" s="142"/>
      <c r="C71" s="142"/>
      <c r="D71" s="143"/>
      <c r="E71" s="143"/>
      <c r="F71" s="143"/>
      <c r="G71" s="102"/>
      <c r="H71" s="102"/>
    </row>
    <row r="72" spans="2:8" ht="15">
      <c r="B72" s="142"/>
      <c r="C72" s="142"/>
      <c r="D72" s="143"/>
      <c r="E72" s="143"/>
      <c r="F72" s="142"/>
      <c r="G72" s="102"/>
      <c r="H72" s="102"/>
    </row>
    <row r="73" spans="2:8" ht="15">
      <c r="B73" s="142"/>
      <c r="C73" s="142"/>
      <c r="D73" s="143"/>
      <c r="E73" s="143"/>
      <c r="F73" s="142"/>
      <c r="G73" s="102"/>
      <c r="H73" s="102"/>
    </row>
    <row r="74" spans="2:8" ht="15">
      <c r="B74" s="142"/>
      <c r="C74" s="142"/>
      <c r="D74" s="142"/>
      <c r="E74" s="142"/>
      <c r="F74" s="142"/>
      <c r="G74" s="102"/>
      <c r="H74" s="102"/>
    </row>
    <row r="75" spans="2:8" ht="15">
      <c r="B75" s="142"/>
      <c r="C75" s="142"/>
      <c r="D75" s="142"/>
      <c r="E75" s="142"/>
      <c r="F75" s="142"/>
      <c r="G75" s="102"/>
      <c r="H75" s="102"/>
    </row>
    <row r="76" spans="2:8" ht="15">
      <c r="B76" s="142"/>
      <c r="C76" s="142"/>
      <c r="D76" s="142"/>
      <c r="E76" s="142"/>
      <c r="F76" s="142"/>
      <c r="G76" s="102"/>
      <c r="H76" s="102"/>
    </row>
    <row r="77" spans="2:8" ht="15">
      <c r="B77" s="142"/>
      <c r="C77" s="142"/>
      <c r="D77" s="142"/>
      <c r="E77" s="142"/>
      <c r="F77" s="142"/>
      <c r="G77" s="102"/>
      <c r="H77" s="102"/>
    </row>
    <row r="78" spans="2:8" ht="15">
      <c r="B78" s="102"/>
      <c r="C78" s="102"/>
      <c r="D78" s="102"/>
      <c r="E78" s="102"/>
      <c r="F78" s="102"/>
      <c r="G78" s="102"/>
      <c r="H78" s="102"/>
    </row>
    <row r="79" spans="2:8" ht="15">
      <c r="B79" s="102"/>
      <c r="C79" s="102"/>
      <c r="D79" s="102"/>
      <c r="E79" s="102"/>
      <c r="F79" s="102"/>
      <c r="G79" s="102"/>
      <c r="H79" s="102"/>
    </row>
    <row r="80" spans="2:8" ht="15">
      <c r="B80" s="102"/>
      <c r="C80" s="102"/>
      <c r="D80" s="102"/>
      <c r="E80" s="102"/>
      <c r="F80" s="102"/>
      <c r="G80" s="102"/>
      <c r="H80" s="102"/>
    </row>
    <row r="81" spans="2:8" ht="15">
      <c r="B81" s="102"/>
      <c r="C81" s="102"/>
      <c r="D81" s="102"/>
      <c r="E81" s="102"/>
      <c r="F81" s="102"/>
      <c r="G81" s="102"/>
      <c r="H81" s="102"/>
    </row>
    <row r="82" spans="2:8" ht="15">
      <c r="B82" s="102"/>
      <c r="C82" s="102"/>
      <c r="D82" s="102"/>
      <c r="E82" s="102"/>
      <c r="F82" s="102"/>
      <c r="G82" s="102"/>
      <c r="H82" s="102"/>
    </row>
    <row r="83" spans="2:8" ht="15">
      <c r="B83" s="102"/>
      <c r="C83" s="102"/>
      <c r="D83" s="102"/>
      <c r="E83" s="102"/>
      <c r="F83" s="102"/>
      <c r="G83" s="102"/>
      <c r="H83" s="102"/>
    </row>
    <row r="84" spans="2:8" ht="15">
      <c r="B84" s="102"/>
      <c r="C84" s="102"/>
      <c r="D84" s="102"/>
      <c r="E84" s="102"/>
      <c r="F84" s="102"/>
      <c r="G84" s="102"/>
      <c r="H84" s="102"/>
    </row>
  </sheetData>
  <sheetProtection/>
  <mergeCells count="2">
    <mergeCell ref="B33:C33"/>
    <mergeCell ref="A2:F2"/>
  </mergeCells>
  <printOptions/>
  <pageMargins left="0.62" right="0.15" top="1.07" bottom="1.1" header="0.5" footer="0.5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zoomScalePageLayoutView="0" workbookViewId="0" topLeftCell="A9">
      <selection activeCell="F39" sqref="F39"/>
    </sheetView>
  </sheetViews>
  <sheetFormatPr defaultColWidth="9.00390625" defaultRowHeight="12.75"/>
  <cols>
    <col min="1" max="1" width="23.1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2.2539062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I2" s="3" t="s">
        <v>459</v>
      </c>
    </row>
    <row r="3" spans="6:9" ht="15.75">
      <c r="F3" s="4" t="s">
        <v>509</v>
      </c>
      <c r="I3" s="3" t="s">
        <v>479</v>
      </c>
    </row>
    <row r="4" spans="1:9" ht="14.25">
      <c r="A4" s="5" t="s">
        <v>473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333</v>
      </c>
      <c r="E6" s="12"/>
      <c r="F6" s="12"/>
      <c r="G6" s="12"/>
      <c r="H6" s="12"/>
      <c r="I6" s="3" t="s">
        <v>463</v>
      </c>
    </row>
    <row r="7" spans="1:9" ht="15.75">
      <c r="A7" s="13" t="s">
        <v>12</v>
      </c>
      <c r="B7" s="10"/>
      <c r="C7" s="10"/>
      <c r="D7" s="4"/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I18+I19+I20+I24</f>
        <v>308.82750000000004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>
        <v>1</v>
      </c>
      <c r="C13" s="33">
        <v>7502.5</v>
      </c>
      <c r="D13" s="117">
        <f>136.45*0.923</f>
        <v>125.94335</v>
      </c>
      <c r="E13" s="118">
        <f>D13*60</f>
        <v>7556.601</v>
      </c>
      <c r="F13" s="29">
        <v>51.1</v>
      </c>
      <c r="G13" s="33">
        <f>B13*C13/E13*F13</f>
        <v>50.73415282876521</v>
      </c>
      <c r="H13" s="30"/>
      <c r="I13" s="31"/>
    </row>
    <row r="14" spans="1:9" ht="12.75">
      <c r="A14" s="35" t="s">
        <v>334</v>
      </c>
      <c r="B14" s="36">
        <v>1</v>
      </c>
      <c r="C14" s="36">
        <v>6280</v>
      </c>
      <c r="D14" s="117">
        <f>165.5*0.923</f>
        <v>152.75650000000002</v>
      </c>
      <c r="E14" s="119">
        <f>D14*60</f>
        <v>9165.390000000001</v>
      </c>
      <c r="F14" s="38">
        <v>51.1</v>
      </c>
      <c r="G14" s="36">
        <f>B14*C14/E14*F14</f>
        <v>35.013021813583485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ROUND((G13+G14),2)</f>
        <v>85.75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114.0475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G15+I17</f>
        <v>199.7975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60.34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ROUND(F23,2)</f>
        <v>48.69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273</v>
      </c>
      <c r="B22" s="33"/>
      <c r="C22" s="33">
        <v>1</v>
      </c>
      <c r="D22" s="34"/>
      <c r="E22" s="56">
        <v>48.69</v>
      </c>
      <c r="F22" s="56">
        <f>E22*C22</f>
        <v>48.69</v>
      </c>
      <c r="G22" s="57"/>
      <c r="H22" s="30"/>
      <c r="I22" s="31"/>
    </row>
    <row r="23" spans="1:9" ht="12.75">
      <c r="A23" s="58" t="s">
        <v>46</v>
      </c>
      <c r="B23" s="36"/>
      <c r="C23" s="36"/>
      <c r="D23" s="37"/>
      <c r="E23" s="38"/>
      <c r="F23" s="59">
        <f>SUM(F22:F22)</f>
        <v>48.69</v>
      </c>
      <c r="G23" s="57"/>
      <c r="H23" s="30"/>
      <c r="I23" s="31"/>
    </row>
    <row r="24" spans="1:9" ht="15">
      <c r="A24" s="48" t="s">
        <v>47</v>
      </c>
      <c r="B24" s="40"/>
      <c r="C24" s="40"/>
      <c r="D24" s="40"/>
      <c r="E24" s="40"/>
      <c r="F24" s="40"/>
      <c r="G24" s="40"/>
      <c r="H24" s="40"/>
      <c r="I24" s="21">
        <f>ROUND(F29,2)</f>
        <v>0</v>
      </c>
    </row>
    <row r="25" spans="1:9" ht="33.75">
      <c r="A25" s="144" t="s">
        <v>35</v>
      </c>
      <c r="B25" s="148" t="s">
        <v>48</v>
      </c>
      <c r="C25" s="146" t="s">
        <v>49</v>
      </c>
      <c r="D25" s="61" t="s">
        <v>215</v>
      </c>
      <c r="E25" s="63"/>
      <c r="F25" s="63"/>
      <c r="G25" s="63"/>
      <c r="H25" s="30"/>
      <c r="I25" s="31"/>
    </row>
    <row r="26" spans="1:9" ht="12.75">
      <c r="A26" s="145" t="s">
        <v>335</v>
      </c>
      <c r="B26" s="149">
        <v>331450.7</v>
      </c>
      <c r="C26" s="147">
        <v>0</v>
      </c>
      <c r="D26" s="66">
        <f>B26*C26/100</f>
        <v>0</v>
      </c>
      <c r="E26" s="63"/>
      <c r="F26" s="63"/>
      <c r="G26" s="63"/>
      <c r="H26" s="30"/>
      <c r="I26" s="31"/>
    </row>
    <row r="27" spans="1:9" ht="12.75">
      <c r="A27" s="69" t="s">
        <v>53</v>
      </c>
      <c r="B27" s="69"/>
      <c r="C27" s="69"/>
      <c r="D27" s="66">
        <f>SUM(D26:D26)</f>
        <v>0</v>
      </c>
      <c r="E27" s="63"/>
      <c r="F27" s="63"/>
      <c r="G27" s="63"/>
      <c r="H27" s="30"/>
      <c r="I27" s="31"/>
    </row>
    <row r="28" spans="1:9" ht="45">
      <c r="A28" s="70" t="s">
        <v>54</v>
      </c>
      <c r="B28" s="71"/>
      <c r="C28" s="28" t="s">
        <v>55</v>
      </c>
      <c r="D28" s="71"/>
      <c r="E28" s="72" t="s">
        <v>56</v>
      </c>
      <c r="F28" s="373" t="s">
        <v>57</v>
      </c>
      <c r="G28" s="374"/>
      <c r="H28" s="30"/>
      <c r="I28" s="31"/>
    </row>
    <row r="29" spans="1:9" ht="12.75">
      <c r="A29" s="66">
        <f>D27</f>
        <v>0</v>
      </c>
      <c r="B29" s="73"/>
      <c r="C29" s="120">
        <f>D13*60*12</f>
        <v>90679.212</v>
      </c>
      <c r="D29" s="73"/>
      <c r="E29" s="73">
        <f>F14</f>
        <v>51.1</v>
      </c>
      <c r="F29" s="375">
        <f>(A29/C29*E29)</f>
        <v>0</v>
      </c>
      <c r="G29" s="376"/>
      <c r="H29" s="30"/>
      <c r="I29" s="31"/>
    </row>
    <row r="30" spans="1:9" ht="15">
      <c r="A30" s="74" t="s">
        <v>58</v>
      </c>
      <c r="B30" s="75"/>
      <c r="C30" s="30"/>
      <c r="D30" s="76"/>
      <c r="E30" s="77"/>
      <c r="F30" s="30"/>
      <c r="G30" s="30"/>
      <c r="H30" s="30"/>
      <c r="I30" s="78">
        <f>I31+I33+I34</f>
        <v>311.64</v>
      </c>
    </row>
    <row r="31" spans="1:9" ht="15">
      <c r="A31" s="48" t="s">
        <v>59</v>
      </c>
      <c r="B31" s="50"/>
      <c r="C31" s="40"/>
      <c r="D31" s="41"/>
      <c r="E31" s="79"/>
      <c r="F31" s="40"/>
      <c r="G31" s="40"/>
      <c r="H31" s="40"/>
      <c r="I31" s="21">
        <v>103.55</v>
      </c>
    </row>
    <row r="32" spans="1:9" ht="15">
      <c r="A32" s="377" t="s">
        <v>60</v>
      </c>
      <c r="B32" s="378"/>
      <c r="C32" s="378"/>
      <c r="D32" s="378"/>
      <c r="E32" s="378"/>
      <c r="F32" s="81" t="s">
        <v>61</v>
      </c>
      <c r="G32" s="82">
        <v>1.05</v>
      </c>
      <c r="H32" s="30"/>
      <c r="I32" s="83"/>
    </row>
    <row r="33" spans="1:9" ht="15">
      <c r="A33" s="48" t="s">
        <v>62</v>
      </c>
      <c r="B33" s="50"/>
      <c r="C33" s="40"/>
      <c r="D33" s="40"/>
      <c r="E33" s="40"/>
      <c r="F33" s="40"/>
      <c r="G33" s="51">
        <v>30.2</v>
      </c>
      <c r="H33" s="40" t="s">
        <v>32</v>
      </c>
      <c r="I33" s="21">
        <f>ROUND(I31*G33%,2)</f>
        <v>31.27</v>
      </c>
    </row>
    <row r="34" spans="1:9" ht="15">
      <c r="A34" s="84" t="s">
        <v>63</v>
      </c>
      <c r="B34" s="85"/>
      <c r="C34" s="85"/>
      <c r="D34" s="86"/>
      <c r="E34" s="87"/>
      <c r="F34" s="85"/>
      <c r="G34" s="85"/>
      <c r="H34" s="85"/>
      <c r="I34" s="88">
        <v>176.82</v>
      </c>
    </row>
    <row r="35" spans="1:9" ht="15">
      <c r="A35" s="379" t="s">
        <v>64</v>
      </c>
      <c r="B35" s="380"/>
      <c r="C35" s="380"/>
      <c r="D35" s="380"/>
      <c r="E35" s="89"/>
      <c r="F35" s="90" t="s">
        <v>65</v>
      </c>
      <c r="G35" s="91">
        <v>1.92</v>
      </c>
      <c r="H35" s="92"/>
      <c r="I35" s="93"/>
    </row>
    <row r="36" spans="1:9" ht="15">
      <c r="A36" s="18" t="s">
        <v>66</v>
      </c>
      <c r="B36" s="94"/>
      <c r="C36" s="40"/>
      <c r="D36" s="40"/>
      <c r="E36" s="40"/>
      <c r="F36" s="40"/>
      <c r="G36" s="40"/>
      <c r="H36" s="40"/>
      <c r="I36" s="21">
        <f>I30+I10</f>
        <v>620.4675</v>
      </c>
    </row>
    <row r="37" spans="1:9" ht="15">
      <c r="A37" s="18" t="s">
        <v>72</v>
      </c>
      <c r="B37" s="94"/>
      <c r="C37" s="40"/>
      <c r="D37" s="40"/>
      <c r="E37" s="40"/>
      <c r="F37" s="40"/>
      <c r="G37" s="95">
        <f>I38/I36-1</f>
        <v>-0.0007534641218113203</v>
      </c>
      <c r="H37" s="40"/>
      <c r="I37" s="21">
        <f>I38-I36</f>
        <v>-0.4674999999999727</v>
      </c>
    </row>
    <row r="38" spans="1:9" ht="15.75">
      <c r="A38" s="96" t="s">
        <v>67</v>
      </c>
      <c r="B38" s="97"/>
      <c r="C38" s="98"/>
      <c r="D38" s="98"/>
      <c r="E38" s="98"/>
      <c r="F38" s="98"/>
      <c r="G38" s="98"/>
      <c r="H38" s="98"/>
      <c r="I38" s="99">
        <v>620</v>
      </c>
    </row>
    <row r="40" spans="1:7" ht="15.75">
      <c r="A40" s="9" t="s">
        <v>68</v>
      </c>
      <c r="G40" s="92" t="s">
        <v>462</v>
      </c>
    </row>
    <row r="41" ht="12.75">
      <c r="A41" s="1" t="s">
        <v>461</v>
      </c>
    </row>
  </sheetData>
  <sheetProtection/>
  <mergeCells count="6">
    <mergeCell ref="A32:E32"/>
    <mergeCell ref="A35:D35"/>
    <mergeCell ref="A16:F16"/>
    <mergeCell ref="A17:E17"/>
    <mergeCell ref="F28:G28"/>
    <mergeCell ref="F29:G29"/>
  </mergeCells>
  <printOptions/>
  <pageMargins left="0.7" right="0.72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9">
      <selection activeCell="B75" sqref="B75"/>
    </sheetView>
  </sheetViews>
  <sheetFormatPr defaultColWidth="9.00390625" defaultRowHeight="12.75"/>
  <cols>
    <col min="1" max="1" width="6.625" style="0" customWidth="1"/>
    <col min="2" max="2" width="49.125" style="0" customWidth="1"/>
    <col min="3" max="3" width="9.25390625" style="0" customWidth="1"/>
    <col min="4" max="4" width="12.00390625" style="0" customWidth="1"/>
    <col min="5" max="5" width="13.125" style="0" customWidth="1"/>
    <col min="6" max="6" width="12.375" style="0" bestFit="1" customWidth="1"/>
  </cols>
  <sheetData>
    <row r="1" spans="1:6" ht="14.25">
      <c r="A1" s="473" t="s">
        <v>336</v>
      </c>
      <c r="B1" s="473"/>
      <c r="C1" s="473"/>
      <c r="D1" s="473"/>
      <c r="E1" s="473"/>
      <c r="F1" s="473"/>
    </row>
    <row r="2" spans="1:6" ht="14.25">
      <c r="A2" s="473" t="s">
        <v>337</v>
      </c>
      <c r="B2" s="473"/>
      <c r="C2" s="473"/>
      <c r="D2" s="473"/>
      <c r="E2" s="473"/>
      <c r="F2" s="473"/>
    </row>
    <row r="3" spans="1:6" ht="15">
      <c r="A3" s="102"/>
      <c r="B3" s="102"/>
      <c r="C3" s="102"/>
      <c r="D3" s="102"/>
      <c r="E3" s="102"/>
      <c r="F3" s="102"/>
    </row>
    <row r="4" spans="1:6" ht="15">
      <c r="A4" s="472" t="s">
        <v>447</v>
      </c>
      <c r="B4" s="472"/>
      <c r="C4" s="472"/>
      <c r="D4" s="472"/>
      <c r="E4" s="472"/>
      <c r="F4" s="102"/>
    </row>
    <row r="5" spans="1:6" ht="15">
      <c r="A5" s="102"/>
      <c r="B5" s="102"/>
      <c r="C5" s="102"/>
      <c r="D5" s="102"/>
      <c r="E5" s="102"/>
      <c r="F5" s="102"/>
    </row>
    <row r="6" spans="1:7" ht="30">
      <c r="A6" s="151" t="s">
        <v>338</v>
      </c>
      <c r="B6" s="152" t="s">
        <v>339</v>
      </c>
      <c r="C6" s="153" t="s">
        <v>278</v>
      </c>
      <c r="D6" s="166" t="s">
        <v>279</v>
      </c>
      <c r="E6" s="196" t="s">
        <v>280</v>
      </c>
      <c r="F6" s="194"/>
      <c r="G6" s="173"/>
    </row>
    <row r="7" spans="1:7" ht="15">
      <c r="A7" s="155">
        <v>1</v>
      </c>
      <c r="B7" s="108" t="s">
        <v>340</v>
      </c>
      <c r="C7" s="156">
        <v>0.5</v>
      </c>
      <c r="D7" s="168">
        <v>620</v>
      </c>
      <c r="E7" s="168">
        <f>C7*D7</f>
        <v>310</v>
      </c>
      <c r="F7" s="194"/>
      <c r="G7" s="173"/>
    </row>
    <row r="8" spans="1:7" ht="15">
      <c r="A8" s="151">
        <v>2</v>
      </c>
      <c r="B8" s="157" t="s">
        <v>341</v>
      </c>
      <c r="C8" s="158"/>
      <c r="D8" s="168">
        <v>620</v>
      </c>
      <c r="E8" s="168"/>
      <c r="F8" s="194"/>
      <c r="G8" s="173"/>
    </row>
    <row r="9" spans="1:7" ht="15">
      <c r="A9" s="154"/>
      <c r="B9" s="159" t="s">
        <v>342</v>
      </c>
      <c r="C9" s="160" t="s">
        <v>343</v>
      </c>
      <c r="D9" s="168">
        <v>620</v>
      </c>
      <c r="E9" s="170">
        <f aca="true" t="shared" si="0" ref="E9:E71">C9*D9</f>
        <v>310</v>
      </c>
      <c r="F9" s="194"/>
      <c r="G9" s="173"/>
    </row>
    <row r="10" spans="1:7" ht="15">
      <c r="A10" s="154"/>
      <c r="B10" s="159" t="s">
        <v>344</v>
      </c>
      <c r="C10" s="160">
        <v>0.8</v>
      </c>
      <c r="D10" s="168">
        <v>620</v>
      </c>
      <c r="E10" s="170">
        <f t="shared" si="0"/>
        <v>496</v>
      </c>
      <c r="F10" s="194"/>
      <c r="G10" s="173"/>
    </row>
    <row r="11" spans="1:7" ht="15">
      <c r="A11" s="161"/>
      <c r="B11" s="162" t="s">
        <v>346</v>
      </c>
      <c r="C11" s="163" t="s">
        <v>347</v>
      </c>
      <c r="D11" s="168">
        <v>620</v>
      </c>
      <c r="E11" s="170">
        <f t="shared" si="0"/>
        <v>930</v>
      </c>
      <c r="F11" s="194"/>
      <c r="G11" s="173"/>
    </row>
    <row r="12" spans="1:7" ht="15">
      <c r="A12" s="151">
        <v>3</v>
      </c>
      <c r="B12" s="164" t="s">
        <v>348</v>
      </c>
      <c r="C12" s="158"/>
      <c r="D12" s="168">
        <v>620</v>
      </c>
      <c r="E12" s="168"/>
      <c r="F12" s="194"/>
      <c r="G12" s="173"/>
    </row>
    <row r="13" spans="1:7" ht="15">
      <c r="A13" s="154"/>
      <c r="B13" s="159" t="s">
        <v>349</v>
      </c>
      <c r="C13" s="160">
        <v>0.8</v>
      </c>
      <c r="D13" s="168">
        <v>620</v>
      </c>
      <c r="E13" s="170">
        <f t="shared" si="0"/>
        <v>496</v>
      </c>
      <c r="F13" s="194"/>
      <c r="G13" s="173"/>
    </row>
    <row r="14" spans="1:7" ht="15">
      <c r="A14" s="161"/>
      <c r="B14" s="162" t="s">
        <v>350</v>
      </c>
      <c r="C14" s="163" t="s">
        <v>351</v>
      </c>
      <c r="D14" s="168">
        <v>620</v>
      </c>
      <c r="E14" s="170">
        <f t="shared" si="0"/>
        <v>682</v>
      </c>
      <c r="F14" s="194"/>
      <c r="G14" s="173"/>
    </row>
    <row r="15" spans="1:7" ht="15">
      <c r="A15" s="155">
        <v>4</v>
      </c>
      <c r="B15" s="165" t="s">
        <v>352</v>
      </c>
      <c r="C15" s="167">
        <v>0.8</v>
      </c>
      <c r="D15" s="168">
        <v>620</v>
      </c>
      <c r="E15" s="172">
        <f t="shared" si="0"/>
        <v>496</v>
      </c>
      <c r="F15" s="194"/>
      <c r="G15" s="173"/>
    </row>
    <row r="16" spans="1:7" ht="15">
      <c r="A16" s="155">
        <v>5</v>
      </c>
      <c r="B16" s="165" t="s">
        <v>353</v>
      </c>
      <c r="C16" s="167" t="s">
        <v>354</v>
      </c>
      <c r="D16" s="168">
        <v>620</v>
      </c>
      <c r="E16" s="172">
        <f t="shared" si="0"/>
        <v>806</v>
      </c>
      <c r="F16" s="194"/>
      <c r="G16" s="173"/>
    </row>
    <row r="17" spans="1:7" ht="15">
      <c r="A17" s="151">
        <v>6</v>
      </c>
      <c r="B17" s="164" t="s">
        <v>355</v>
      </c>
      <c r="C17" s="158"/>
      <c r="D17" s="168">
        <v>620</v>
      </c>
      <c r="E17" s="170"/>
      <c r="F17" s="194"/>
      <c r="G17" s="173"/>
    </row>
    <row r="18" spans="1:7" ht="15">
      <c r="A18" s="154"/>
      <c r="B18" s="159" t="s">
        <v>356</v>
      </c>
      <c r="C18" s="160">
        <v>0.6</v>
      </c>
      <c r="D18" s="168">
        <v>620</v>
      </c>
      <c r="E18" s="170">
        <f t="shared" si="0"/>
        <v>372</v>
      </c>
      <c r="F18" s="194"/>
      <c r="G18" s="173"/>
    </row>
    <row r="19" spans="1:7" ht="15">
      <c r="A19" s="161"/>
      <c r="B19" s="162" t="s">
        <v>357</v>
      </c>
      <c r="C19" s="163" t="s">
        <v>358</v>
      </c>
      <c r="D19" s="168">
        <v>620</v>
      </c>
      <c r="E19" s="170">
        <f t="shared" si="0"/>
        <v>496</v>
      </c>
      <c r="F19" s="194"/>
      <c r="G19" s="173"/>
    </row>
    <row r="20" spans="1:7" ht="15">
      <c r="A20" s="155">
        <v>7</v>
      </c>
      <c r="B20" s="165" t="s">
        <v>359</v>
      </c>
      <c r="C20" s="167">
        <v>0.6</v>
      </c>
      <c r="D20" s="168">
        <v>620</v>
      </c>
      <c r="E20" s="172">
        <f t="shared" si="0"/>
        <v>372</v>
      </c>
      <c r="F20" s="194"/>
      <c r="G20" s="173"/>
    </row>
    <row r="21" spans="1:7" ht="15">
      <c r="A21" s="155">
        <v>8</v>
      </c>
      <c r="B21" s="165" t="s">
        <v>360</v>
      </c>
      <c r="C21" s="167" t="s">
        <v>361</v>
      </c>
      <c r="D21" s="168">
        <v>620</v>
      </c>
      <c r="E21" s="172">
        <f t="shared" si="0"/>
        <v>558</v>
      </c>
      <c r="F21" s="194"/>
      <c r="G21" s="173"/>
    </row>
    <row r="22" spans="1:7" ht="15">
      <c r="A22" s="151">
        <v>9</v>
      </c>
      <c r="B22" s="164" t="s">
        <v>362</v>
      </c>
      <c r="C22" s="158"/>
      <c r="D22" s="168">
        <v>620</v>
      </c>
      <c r="E22" s="168"/>
      <c r="F22" s="194"/>
      <c r="G22" s="173"/>
    </row>
    <row r="23" spans="1:7" ht="15">
      <c r="A23" s="154"/>
      <c r="B23" s="159" t="s">
        <v>363</v>
      </c>
      <c r="C23" s="160">
        <v>0.6</v>
      </c>
      <c r="D23" s="168">
        <v>620</v>
      </c>
      <c r="E23" s="170">
        <f t="shared" si="0"/>
        <v>372</v>
      </c>
      <c r="F23" s="194"/>
      <c r="G23" s="173"/>
    </row>
    <row r="24" spans="1:7" ht="15">
      <c r="A24" s="154"/>
      <c r="B24" s="159" t="s">
        <v>364</v>
      </c>
      <c r="C24" s="160" t="s">
        <v>345</v>
      </c>
      <c r="D24" s="168">
        <v>620</v>
      </c>
      <c r="E24" s="170">
        <f t="shared" si="0"/>
        <v>434</v>
      </c>
      <c r="F24" s="194"/>
      <c r="G24" s="173"/>
    </row>
    <row r="25" spans="1:7" ht="15">
      <c r="A25" s="154"/>
      <c r="B25" s="159" t="s">
        <v>365</v>
      </c>
      <c r="C25" s="160" t="s">
        <v>345</v>
      </c>
      <c r="D25" s="168">
        <v>620</v>
      </c>
      <c r="E25" s="170">
        <f t="shared" si="0"/>
        <v>434</v>
      </c>
      <c r="F25" s="194"/>
      <c r="G25" s="173"/>
    </row>
    <row r="26" spans="1:7" ht="15">
      <c r="A26" s="161"/>
      <c r="B26" s="162" t="s">
        <v>366</v>
      </c>
      <c r="C26" s="163" t="s">
        <v>358</v>
      </c>
      <c r="D26" s="168">
        <v>620</v>
      </c>
      <c r="E26" s="170">
        <f t="shared" si="0"/>
        <v>496</v>
      </c>
      <c r="F26" s="194"/>
      <c r="G26" s="173"/>
    </row>
    <row r="27" spans="1:7" ht="15">
      <c r="A27" s="155">
        <v>10</v>
      </c>
      <c r="B27" s="165" t="s">
        <v>367</v>
      </c>
      <c r="C27" s="167" t="s">
        <v>361</v>
      </c>
      <c r="D27" s="168">
        <v>620</v>
      </c>
      <c r="E27" s="172">
        <f t="shared" si="0"/>
        <v>558</v>
      </c>
      <c r="F27" s="194"/>
      <c r="G27" s="173"/>
    </row>
    <row r="28" spans="1:7" ht="15">
      <c r="A28" s="155">
        <v>11</v>
      </c>
      <c r="B28" s="165" t="s">
        <v>368</v>
      </c>
      <c r="C28" s="167">
        <v>1.8</v>
      </c>
      <c r="D28" s="168">
        <v>620</v>
      </c>
      <c r="E28" s="172">
        <f t="shared" si="0"/>
        <v>1116</v>
      </c>
      <c r="F28" s="194"/>
      <c r="G28" s="173"/>
    </row>
    <row r="29" spans="1:7" ht="15">
      <c r="A29" s="151">
        <v>12</v>
      </c>
      <c r="B29" s="164" t="s">
        <v>369</v>
      </c>
      <c r="C29" s="158"/>
      <c r="D29" s="168">
        <v>620</v>
      </c>
      <c r="E29" s="170"/>
      <c r="F29" s="194"/>
      <c r="G29" s="173"/>
    </row>
    <row r="30" spans="1:7" ht="15">
      <c r="A30" s="154"/>
      <c r="B30" s="159" t="s">
        <v>370</v>
      </c>
      <c r="C30" s="160">
        <v>1.6</v>
      </c>
      <c r="D30" s="168">
        <v>620</v>
      </c>
      <c r="E30" s="170">
        <f t="shared" si="0"/>
        <v>992</v>
      </c>
      <c r="F30" s="194"/>
      <c r="G30" s="173"/>
    </row>
    <row r="31" spans="1:7" ht="15">
      <c r="A31" s="154"/>
      <c r="B31" s="159" t="s">
        <v>371</v>
      </c>
      <c r="C31" s="160">
        <v>1.8</v>
      </c>
      <c r="D31" s="168">
        <v>620</v>
      </c>
      <c r="E31" s="170">
        <f t="shared" si="0"/>
        <v>1116</v>
      </c>
      <c r="F31" s="194"/>
      <c r="G31" s="173"/>
    </row>
    <row r="32" spans="1:7" ht="15">
      <c r="A32" s="154"/>
      <c r="B32" s="159" t="s">
        <v>372</v>
      </c>
      <c r="C32" s="169">
        <v>2.3</v>
      </c>
      <c r="D32" s="168">
        <v>620</v>
      </c>
      <c r="E32" s="170">
        <f t="shared" si="0"/>
        <v>1426</v>
      </c>
      <c r="F32" s="194"/>
      <c r="G32" s="173"/>
    </row>
    <row r="33" spans="1:7" ht="15">
      <c r="A33" s="154"/>
      <c r="B33" s="159" t="s">
        <v>373</v>
      </c>
      <c r="C33" s="160">
        <v>3.4</v>
      </c>
      <c r="D33" s="168">
        <v>620</v>
      </c>
      <c r="E33" s="170">
        <f t="shared" si="0"/>
        <v>2108</v>
      </c>
      <c r="F33" s="194"/>
      <c r="G33" s="173"/>
    </row>
    <row r="34" spans="1:7" ht="15">
      <c r="A34" s="154"/>
      <c r="B34" s="159" t="s">
        <v>374</v>
      </c>
      <c r="C34" s="160">
        <v>3.4</v>
      </c>
      <c r="D34" s="168">
        <v>620</v>
      </c>
      <c r="E34" s="170">
        <f t="shared" si="0"/>
        <v>2108</v>
      </c>
      <c r="F34" s="194"/>
      <c r="G34" s="173"/>
    </row>
    <row r="35" spans="1:7" ht="15">
      <c r="A35" s="161"/>
      <c r="B35" s="162" t="s">
        <v>375</v>
      </c>
      <c r="C35" s="163">
        <v>3</v>
      </c>
      <c r="D35" s="168">
        <v>620</v>
      </c>
      <c r="E35" s="170">
        <f t="shared" si="0"/>
        <v>1860</v>
      </c>
      <c r="F35" s="194"/>
      <c r="G35" s="173"/>
    </row>
    <row r="36" spans="1:7" ht="15">
      <c r="A36" s="155">
        <v>13</v>
      </c>
      <c r="B36" s="165" t="s">
        <v>376</v>
      </c>
      <c r="C36" s="167">
        <v>5</v>
      </c>
      <c r="D36" s="168">
        <v>620</v>
      </c>
      <c r="E36" s="172">
        <f t="shared" si="0"/>
        <v>3100</v>
      </c>
      <c r="F36" s="194"/>
      <c r="G36" s="173"/>
    </row>
    <row r="37" spans="1:7" ht="15">
      <c r="A37" s="155">
        <v>14</v>
      </c>
      <c r="B37" s="165" t="s">
        <v>377</v>
      </c>
      <c r="C37" s="167">
        <v>0.5</v>
      </c>
      <c r="D37" s="168">
        <v>620</v>
      </c>
      <c r="E37" s="172">
        <f t="shared" si="0"/>
        <v>310</v>
      </c>
      <c r="F37" s="194"/>
      <c r="G37" s="173"/>
    </row>
    <row r="38" spans="1:7" ht="15">
      <c r="A38" s="155">
        <v>15</v>
      </c>
      <c r="B38" s="165" t="s">
        <v>378</v>
      </c>
      <c r="C38" s="167">
        <v>0.8</v>
      </c>
      <c r="D38" s="168">
        <v>620</v>
      </c>
      <c r="E38" s="172">
        <f t="shared" si="0"/>
        <v>496</v>
      </c>
      <c r="F38" s="194"/>
      <c r="G38" s="173"/>
    </row>
    <row r="39" spans="1:7" ht="15">
      <c r="A39" s="155">
        <v>16</v>
      </c>
      <c r="B39" s="165" t="s">
        <v>379</v>
      </c>
      <c r="C39" s="167">
        <v>1.7</v>
      </c>
      <c r="D39" s="168">
        <v>620</v>
      </c>
      <c r="E39" s="172">
        <f t="shared" si="0"/>
        <v>1054</v>
      </c>
      <c r="F39" s="194"/>
      <c r="G39" s="173"/>
    </row>
    <row r="40" spans="1:7" ht="15">
      <c r="A40" s="155">
        <v>17</v>
      </c>
      <c r="B40" s="165" t="s">
        <v>380</v>
      </c>
      <c r="C40" s="167">
        <v>4.8</v>
      </c>
      <c r="D40" s="168">
        <v>620</v>
      </c>
      <c r="E40" s="172">
        <f t="shared" si="0"/>
        <v>2976</v>
      </c>
      <c r="F40" s="194"/>
      <c r="G40" s="173"/>
    </row>
    <row r="41" spans="1:7" ht="15">
      <c r="A41" s="155">
        <v>18</v>
      </c>
      <c r="B41" s="165" t="s">
        <v>381</v>
      </c>
      <c r="C41" s="167">
        <v>2.1</v>
      </c>
      <c r="D41" s="168">
        <v>620</v>
      </c>
      <c r="E41" s="172">
        <f t="shared" si="0"/>
        <v>1302</v>
      </c>
      <c r="F41" s="194"/>
      <c r="G41" s="173"/>
    </row>
    <row r="42" spans="1:7" ht="15">
      <c r="A42" s="155">
        <v>19</v>
      </c>
      <c r="B42" s="165" t="s">
        <v>382</v>
      </c>
      <c r="C42" s="167">
        <v>2.5</v>
      </c>
      <c r="D42" s="168">
        <v>620</v>
      </c>
      <c r="E42" s="172">
        <f t="shared" si="0"/>
        <v>1550</v>
      </c>
      <c r="F42" s="194"/>
      <c r="G42" s="173"/>
    </row>
    <row r="43" spans="1:7" ht="15">
      <c r="A43" s="155">
        <v>20</v>
      </c>
      <c r="B43" s="165" t="s">
        <v>383</v>
      </c>
      <c r="C43" s="167">
        <v>5</v>
      </c>
      <c r="D43" s="168">
        <v>620</v>
      </c>
      <c r="E43" s="172">
        <f t="shared" si="0"/>
        <v>3100</v>
      </c>
      <c r="F43" s="194"/>
      <c r="G43" s="173"/>
    </row>
    <row r="44" spans="1:7" ht="15">
      <c r="A44" s="155">
        <v>21</v>
      </c>
      <c r="B44" s="165" t="s">
        <v>384</v>
      </c>
      <c r="C44" s="167">
        <v>1.8</v>
      </c>
      <c r="D44" s="168">
        <v>620</v>
      </c>
      <c r="E44" s="172">
        <f t="shared" si="0"/>
        <v>1116</v>
      </c>
      <c r="F44" s="194"/>
      <c r="G44" s="173"/>
    </row>
    <row r="45" spans="1:7" ht="15">
      <c r="A45" s="151">
        <v>22</v>
      </c>
      <c r="B45" s="164" t="s">
        <v>385</v>
      </c>
      <c r="C45" s="158"/>
      <c r="D45" s="168">
        <v>620</v>
      </c>
      <c r="E45" s="170"/>
      <c r="F45" s="194"/>
      <c r="G45" s="173"/>
    </row>
    <row r="46" spans="1:7" ht="15">
      <c r="A46" s="154"/>
      <c r="B46" s="159" t="s">
        <v>386</v>
      </c>
      <c r="C46" s="160">
        <v>3</v>
      </c>
      <c r="D46" s="168">
        <v>620</v>
      </c>
      <c r="E46" s="170">
        <f t="shared" si="0"/>
        <v>1860</v>
      </c>
      <c r="F46" s="194"/>
      <c r="G46" s="173"/>
    </row>
    <row r="47" spans="1:7" ht="15">
      <c r="A47" s="154"/>
      <c r="B47" s="159" t="s">
        <v>387</v>
      </c>
      <c r="C47" s="160">
        <v>3.6</v>
      </c>
      <c r="D47" s="168">
        <v>620</v>
      </c>
      <c r="E47" s="170">
        <f t="shared" si="0"/>
        <v>2232</v>
      </c>
      <c r="F47" s="194"/>
      <c r="G47" s="173"/>
    </row>
    <row r="48" spans="1:7" ht="15">
      <c r="A48" s="154"/>
      <c r="B48" s="159" t="s">
        <v>388</v>
      </c>
      <c r="C48" s="160">
        <v>3.8</v>
      </c>
      <c r="D48" s="168">
        <v>620</v>
      </c>
      <c r="E48" s="170">
        <f t="shared" si="0"/>
        <v>2356</v>
      </c>
      <c r="F48" s="194"/>
      <c r="G48" s="173"/>
    </row>
    <row r="49" spans="1:7" ht="15">
      <c r="A49" s="154"/>
      <c r="B49" s="159" t="s">
        <v>389</v>
      </c>
      <c r="C49" s="160">
        <v>4</v>
      </c>
      <c r="D49" s="168">
        <v>620</v>
      </c>
      <c r="E49" s="170">
        <f t="shared" si="0"/>
        <v>2480</v>
      </c>
      <c r="F49" s="194"/>
      <c r="G49" s="173"/>
    </row>
    <row r="50" spans="1:7" ht="15">
      <c r="A50" s="154"/>
      <c r="B50" s="159" t="s">
        <v>390</v>
      </c>
      <c r="C50" s="160">
        <v>4.4</v>
      </c>
      <c r="D50" s="168">
        <v>620</v>
      </c>
      <c r="E50" s="170">
        <f t="shared" si="0"/>
        <v>2728</v>
      </c>
      <c r="F50" s="194"/>
      <c r="G50" s="173"/>
    </row>
    <row r="51" spans="1:7" ht="15">
      <c r="A51" s="154"/>
      <c r="B51" s="159" t="s">
        <v>391</v>
      </c>
      <c r="C51" s="160">
        <v>4.6</v>
      </c>
      <c r="D51" s="168">
        <v>620</v>
      </c>
      <c r="E51" s="170">
        <f t="shared" si="0"/>
        <v>2852</v>
      </c>
      <c r="F51" s="194"/>
      <c r="G51" s="173"/>
    </row>
    <row r="52" spans="1:7" ht="15">
      <c r="A52" s="154"/>
      <c r="B52" s="159" t="s">
        <v>392</v>
      </c>
      <c r="C52" s="160">
        <v>4.8</v>
      </c>
      <c r="D52" s="168">
        <v>620</v>
      </c>
      <c r="E52" s="170">
        <f t="shared" si="0"/>
        <v>2976</v>
      </c>
      <c r="F52" s="194"/>
      <c r="G52" s="173"/>
    </row>
    <row r="53" spans="1:7" ht="15">
      <c r="A53" s="154"/>
      <c r="B53" s="159" t="s">
        <v>393</v>
      </c>
      <c r="C53" s="160">
        <v>5</v>
      </c>
      <c r="D53" s="168">
        <v>620</v>
      </c>
      <c r="E53" s="170">
        <f t="shared" si="0"/>
        <v>3100</v>
      </c>
      <c r="F53" s="194"/>
      <c r="G53" s="173"/>
    </row>
    <row r="54" spans="1:7" ht="15">
      <c r="A54" s="154"/>
      <c r="B54" s="159" t="s">
        <v>394</v>
      </c>
      <c r="C54" s="160">
        <v>5.3</v>
      </c>
      <c r="D54" s="168">
        <v>620</v>
      </c>
      <c r="E54" s="170">
        <f t="shared" si="0"/>
        <v>3286</v>
      </c>
      <c r="F54" s="194"/>
      <c r="G54" s="173"/>
    </row>
    <row r="55" spans="1:7" ht="15">
      <c r="A55" s="154"/>
      <c r="B55" s="159" t="s">
        <v>395</v>
      </c>
      <c r="C55" s="160">
        <v>5.5</v>
      </c>
      <c r="D55" s="168">
        <v>620</v>
      </c>
      <c r="E55" s="170">
        <f t="shared" si="0"/>
        <v>3410</v>
      </c>
      <c r="F55" s="194"/>
      <c r="G55" s="173"/>
    </row>
    <row r="56" spans="1:7" ht="15">
      <c r="A56" s="154"/>
      <c r="B56" s="159" t="s">
        <v>396</v>
      </c>
      <c r="C56" s="160">
        <v>5.8</v>
      </c>
      <c r="D56" s="168">
        <v>620</v>
      </c>
      <c r="E56" s="170">
        <f t="shared" si="0"/>
        <v>3596</v>
      </c>
      <c r="F56" s="194"/>
      <c r="G56" s="173"/>
    </row>
    <row r="57" spans="1:7" ht="15">
      <c r="A57" s="154"/>
      <c r="B57" s="159" t="s">
        <v>397</v>
      </c>
      <c r="C57" s="160">
        <v>5.9</v>
      </c>
      <c r="D57" s="168">
        <v>620</v>
      </c>
      <c r="E57" s="170">
        <f t="shared" si="0"/>
        <v>3658</v>
      </c>
      <c r="F57" s="194"/>
      <c r="G57" s="173"/>
    </row>
    <row r="58" spans="1:7" ht="15">
      <c r="A58" s="154"/>
      <c r="B58" s="159" t="s">
        <v>398</v>
      </c>
      <c r="C58" s="160">
        <v>6.1</v>
      </c>
      <c r="D58" s="168">
        <v>620</v>
      </c>
      <c r="E58" s="170">
        <f t="shared" si="0"/>
        <v>3782</v>
      </c>
      <c r="F58" s="194"/>
      <c r="G58" s="173"/>
    </row>
    <row r="59" spans="1:7" ht="15">
      <c r="A59" s="154"/>
      <c r="B59" s="159" t="s">
        <v>399</v>
      </c>
      <c r="C59" s="160">
        <v>6.3</v>
      </c>
      <c r="D59" s="168">
        <v>620</v>
      </c>
      <c r="E59" s="170">
        <f t="shared" si="0"/>
        <v>3906</v>
      </c>
      <c r="F59" s="194"/>
      <c r="G59" s="173"/>
    </row>
    <row r="60" spans="1:7" ht="15">
      <c r="A60" s="161"/>
      <c r="B60" s="162" t="s">
        <v>400</v>
      </c>
      <c r="C60" s="163">
        <v>6.5</v>
      </c>
      <c r="D60" s="168">
        <v>620</v>
      </c>
      <c r="E60" s="170">
        <f t="shared" si="0"/>
        <v>4030</v>
      </c>
      <c r="F60" s="194"/>
      <c r="G60" s="173"/>
    </row>
    <row r="61" spans="1:7" ht="15">
      <c r="A61" s="151">
        <v>23</v>
      </c>
      <c r="B61" s="164" t="s">
        <v>401</v>
      </c>
      <c r="C61" s="158">
        <v>16</v>
      </c>
      <c r="D61" s="168">
        <v>620</v>
      </c>
      <c r="E61" s="168">
        <f t="shared" si="0"/>
        <v>9920</v>
      </c>
      <c r="F61" s="194"/>
      <c r="G61" s="173"/>
    </row>
    <row r="62" spans="1:7" ht="15">
      <c r="A62" s="161"/>
      <c r="B62" s="162" t="s">
        <v>402</v>
      </c>
      <c r="C62" s="163">
        <v>8.4</v>
      </c>
      <c r="D62" s="168">
        <v>620</v>
      </c>
      <c r="E62" s="171">
        <f t="shared" si="0"/>
        <v>5208</v>
      </c>
      <c r="F62" s="194"/>
      <c r="G62" s="173"/>
    </row>
    <row r="63" spans="1:7" ht="15">
      <c r="A63" s="151">
        <v>24</v>
      </c>
      <c r="B63" s="164" t="s">
        <v>403</v>
      </c>
      <c r="C63" s="158">
        <v>20</v>
      </c>
      <c r="D63" s="168">
        <v>620</v>
      </c>
      <c r="E63" s="170">
        <f t="shared" si="0"/>
        <v>12400</v>
      </c>
      <c r="F63" s="194"/>
      <c r="G63" s="173"/>
    </row>
    <row r="64" spans="1:7" ht="15">
      <c r="A64" s="161"/>
      <c r="B64" s="162" t="s">
        <v>404</v>
      </c>
      <c r="C64" s="163"/>
      <c r="D64" s="168">
        <v>620</v>
      </c>
      <c r="E64" s="170"/>
      <c r="F64" s="194"/>
      <c r="G64" s="173"/>
    </row>
    <row r="65" spans="1:7" ht="15">
      <c r="A65" s="155">
        <v>25</v>
      </c>
      <c r="B65" s="165" t="s">
        <v>405</v>
      </c>
      <c r="C65" s="167">
        <v>1.8</v>
      </c>
      <c r="D65" s="168">
        <v>620</v>
      </c>
      <c r="E65" s="172">
        <f t="shared" si="0"/>
        <v>1116</v>
      </c>
      <c r="F65" s="194"/>
      <c r="G65" s="173"/>
    </row>
    <row r="66" spans="1:7" ht="15">
      <c r="A66" s="155">
        <v>26</v>
      </c>
      <c r="B66" s="165" t="s">
        <v>406</v>
      </c>
      <c r="C66" s="167">
        <v>2.5</v>
      </c>
      <c r="D66" s="168">
        <v>620</v>
      </c>
      <c r="E66" s="172">
        <f t="shared" si="0"/>
        <v>1550</v>
      </c>
      <c r="F66" s="194"/>
      <c r="G66" s="173"/>
    </row>
    <row r="67" spans="1:7" ht="15">
      <c r="A67" s="155">
        <v>27</v>
      </c>
      <c r="B67" s="165" t="s">
        <v>287</v>
      </c>
      <c r="C67" s="167">
        <v>0.9</v>
      </c>
      <c r="D67" s="168">
        <v>620</v>
      </c>
      <c r="E67" s="172">
        <f t="shared" si="0"/>
        <v>558</v>
      </c>
      <c r="F67" s="194"/>
      <c r="G67" s="173"/>
    </row>
    <row r="68" spans="1:7" ht="15">
      <c r="A68" s="155">
        <v>28</v>
      </c>
      <c r="B68" s="165" t="s">
        <v>407</v>
      </c>
      <c r="C68" s="167">
        <v>0.8</v>
      </c>
      <c r="D68" s="168">
        <v>620</v>
      </c>
      <c r="E68" s="172">
        <f t="shared" si="0"/>
        <v>496</v>
      </c>
      <c r="F68" s="194"/>
      <c r="G68" s="173"/>
    </row>
    <row r="69" spans="1:7" ht="15">
      <c r="A69" s="155">
        <v>29</v>
      </c>
      <c r="B69" s="165" t="s">
        <v>408</v>
      </c>
      <c r="C69" s="167">
        <v>1.7</v>
      </c>
      <c r="D69" s="168">
        <v>620</v>
      </c>
      <c r="E69" s="172">
        <f t="shared" si="0"/>
        <v>1054</v>
      </c>
      <c r="F69" s="194"/>
      <c r="G69" s="173"/>
    </row>
    <row r="70" spans="1:7" ht="15">
      <c r="A70" s="155">
        <v>30</v>
      </c>
      <c r="B70" s="165" t="s">
        <v>409</v>
      </c>
      <c r="C70" s="167">
        <v>0.2</v>
      </c>
      <c r="D70" s="168">
        <v>620</v>
      </c>
      <c r="E70" s="172">
        <f t="shared" si="0"/>
        <v>124</v>
      </c>
      <c r="F70" s="194"/>
      <c r="G70" s="173"/>
    </row>
    <row r="71" spans="1:7" ht="15">
      <c r="A71" s="155">
        <v>31</v>
      </c>
      <c r="B71" s="165" t="s">
        <v>410</v>
      </c>
      <c r="C71" s="167">
        <v>0.9</v>
      </c>
      <c r="D71" s="168">
        <v>620</v>
      </c>
      <c r="E71" s="172">
        <f t="shared" si="0"/>
        <v>558</v>
      </c>
      <c r="F71" s="194"/>
      <c r="G71" s="173"/>
    </row>
    <row r="72" spans="1:7" ht="15">
      <c r="A72" s="155">
        <v>32</v>
      </c>
      <c r="B72" s="165" t="s">
        <v>411</v>
      </c>
      <c r="C72" s="167">
        <v>0.8</v>
      </c>
      <c r="D72" s="168">
        <v>620</v>
      </c>
      <c r="E72" s="172">
        <f>C72*D72</f>
        <v>496</v>
      </c>
      <c r="F72" s="194"/>
      <c r="G72" s="173"/>
    </row>
    <row r="73" spans="1:7" ht="18">
      <c r="A73" s="150"/>
      <c r="B73" s="150"/>
      <c r="C73" s="150"/>
      <c r="D73" s="150"/>
      <c r="E73" s="150"/>
      <c r="F73" s="195"/>
      <c r="G73" s="173"/>
    </row>
    <row r="74" spans="1:6" ht="18">
      <c r="A74" s="150"/>
      <c r="B74" s="150"/>
      <c r="C74" s="150"/>
      <c r="D74" s="150"/>
      <c r="E74" s="150"/>
      <c r="F74" s="150"/>
    </row>
    <row r="75" spans="1:6" ht="18">
      <c r="A75" s="150"/>
      <c r="B75" s="150" t="s">
        <v>463</v>
      </c>
      <c r="C75" s="150"/>
      <c r="D75" s="150"/>
      <c r="E75" s="150"/>
      <c r="F75" s="150"/>
    </row>
    <row r="76" spans="1:6" ht="18">
      <c r="A76" s="150"/>
      <c r="B76" s="150"/>
      <c r="C76" s="150"/>
      <c r="D76" s="150"/>
      <c r="E76" s="150"/>
      <c r="F76" s="150"/>
    </row>
    <row r="77" spans="1:6" ht="18">
      <c r="A77" s="150"/>
      <c r="B77" s="150"/>
      <c r="C77" s="150"/>
      <c r="D77" s="150"/>
      <c r="E77" s="150"/>
      <c r="F77" s="150"/>
    </row>
    <row r="78" spans="1:6" ht="18">
      <c r="A78" s="150"/>
      <c r="B78" s="150"/>
      <c r="C78" s="150"/>
      <c r="D78" s="150"/>
      <c r="E78" s="150"/>
      <c r="F78" s="150"/>
    </row>
    <row r="79" spans="1:6" ht="18">
      <c r="A79" s="150"/>
      <c r="B79" s="150"/>
      <c r="C79" s="150"/>
      <c r="D79" s="150"/>
      <c r="E79" s="150"/>
      <c r="F79" s="150"/>
    </row>
    <row r="80" spans="1:6" ht="18">
      <c r="A80" s="150"/>
      <c r="B80" s="150"/>
      <c r="C80" s="150"/>
      <c r="D80" s="150"/>
      <c r="E80" s="150"/>
      <c r="F80" s="150"/>
    </row>
    <row r="81" spans="1:6" ht="18">
      <c r="A81" s="150"/>
      <c r="B81" s="150"/>
      <c r="C81" s="150"/>
      <c r="D81" s="150"/>
      <c r="E81" s="150"/>
      <c r="F81" s="150"/>
    </row>
    <row r="82" spans="1:6" ht="18">
      <c r="A82" s="150"/>
      <c r="B82" s="150"/>
      <c r="C82" s="150"/>
      <c r="D82" s="150"/>
      <c r="E82" s="150"/>
      <c r="F82" s="150"/>
    </row>
    <row r="83" spans="1:6" ht="18">
      <c r="A83" s="150"/>
      <c r="B83" s="150"/>
      <c r="C83" s="150"/>
      <c r="D83" s="150"/>
      <c r="E83" s="150"/>
      <c r="F83" s="150"/>
    </row>
    <row r="84" spans="1:6" ht="18">
      <c r="A84" s="150"/>
      <c r="B84" s="150"/>
      <c r="C84" s="150"/>
      <c r="D84" s="150"/>
      <c r="E84" s="150"/>
      <c r="F84" s="150"/>
    </row>
  </sheetData>
  <sheetProtection/>
  <mergeCells count="3">
    <mergeCell ref="A1:F1"/>
    <mergeCell ref="A2:F2"/>
    <mergeCell ref="A4:E4"/>
  </mergeCells>
  <printOptions/>
  <pageMargins left="0.75" right="0.26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G20" sqref="G20"/>
    </sheetView>
  </sheetViews>
  <sheetFormatPr defaultColWidth="9.00390625" defaultRowHeight="12.75"/>
  <sheetData>
    <row r="1" spans="1:10" ht="16.5">
      <c r="A1" s="472" t="s">
        <v>451</v>
      </c>
      <c r="B1" s="472"/>
      <c r="C1" s="472"/>
      <c r="D1" s="472"/>
      <c r="E1" s="472"/>
      <c r="F1" s="472"/>
      <c r="G1" s="472"/>
      <c r="H1" s="472"/>
      <c r="I1" s="472"/>
      <c r="J1" s="102"/>
    </row>
    <row r="2" spans="1:10" ht="15">
      <c r="A2" s="185"/>
      <c r="B2" s="185"/>
      <c r="C2" s="185"/>
      <c r="D2" s="185"/>
      <c r="E2" s="185"/>
      <c r="F2" s="185"/>
      <c r="G2" s="185"/>
      <c r="H2" s="185"/>
      <c r="I2" s="185"/>
      <c r="J2" s="102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6.5">
      <c r="A4" s="102" t="s">
        <v>80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6.5">
      <c r="A5" s="102" t="s">
        <v>81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6.5">
      <c r="A6" s="102" t="s">
        <v>82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5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6.5">
      <c r="A8" s="102" t="s">
        <v>78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6.5">
      <c r="A10" s="102" t="s">
        <v>466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5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16.5">
      <c r="A12" s="102" t="s">
        <v>99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6.5">
      <c r="A14" s="102" t="s">
        <v>467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6.5">
      <c r="A16" s="102" t="s">
        <v>468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1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6.5">
      <c r="A18" s="102" t="s">
        <v>469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15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5">
      <c r="A25" s="102" t="s">
        <v>452</v>
      </c>
      <c r="B25" s="102"/>
      <c r="C25" s="102"/>
      <c r="D25" s="102"/>
      <c r="E25" s="102"/>
      <c r="F25" s="102"/>
      <c r="G25" s="102" t="s">
        <v>462</v>
      </c>
      <c r="H25" s="102"/>
      <c r="I25" s="102"/>
      <c r="J25" s="102"/>
    </row>
    <row r="26" spans="1:10" ht="15">
      <c r="A26" s="102" t="s">
        <v>453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15">
      <c r="A31" s="102"/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5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5">
      <c r="A33" s="102"/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5">
      <c r="A34" s="102"/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ht="15">
      <c r="A35" s="102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ht="15">
      <c r="A37" s="102"/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9" sqref="G9"/>
    </sheetView>
  </sheetViews>
  <sheetFormatPr defaultColWidth="9.00390625" defaultRowHeight="12.75"/>
  <sheetData>
    <row r="1" spans="1:10" ht="15">
      <c r="A1" s="472" t="s">
        <v>79</v>
      </c>
      <c r="B1" s="472"/>
      <c r="C1" s="472"/>
      <c r="D1" s="472"/>
      <c r="E1" s="472"/>
      <c r="F1" s="472"/>
      <c r="G1" s="472"/>
      <c r="H1" s="472"/>
      <c r="I1" s="472"/>
      <c r="J1" s="102"/>
    </row>
    <row r="2" spans="1:10" ht="15">
      <c r="A2" s="472" t="s">
        <v>450</v>
      </c>
      <c r="B2" s="472"/>
      <c r="C2" s="472"/>
      <c r="D2" s="472"/>
      <c r="E2" s="472"/>
      <c r="F2" s="472"/>
      <c r="G2" s="472"/>
      <c r="H2" s="472"/>
      <c r="I2" s="472"/>
      <c r="J2" s="102"/>
    </row>
    <row r="3" spans="1:10" ht="1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6.5">
      <c r="A4" s="102" t="s">
        <v>84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6.5">
      <c r="A5" s="102" t="s">
        <v>83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6.5">
      <c r="A7" s="102" t="s">
        <v>476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6.5">
      <c r="A9" s="102" t="s">
        <v>477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5">
      <c r="A11" s="103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15">
      <c r="A12" s="103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5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15">
      <c r="A16" s="102" t="s">
        <v>452</v>
      </c>
      <c r="B16" s="102"/>
      <c r="C16" s="102"/>
      <c r="D16" s="102"/>
      <c r="E16" s="102"/>
      <c r="F16" s="102"/>
      <c r="G16" s="102" t="s">
        <v>462</v>
      </c>
      <c r="H16" s="102"/>
      <c r="I16" s="102"/>
      <c r="J16" s="102"/>
    </row>
    <row r="17" spans="1:10" ht="15">
      <c r="A17" s="102" t="s">
        <v>453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15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5">
      <c r="A19" s="102"/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15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5">
      <c r="A21" s="102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15">
      <c r="A31" s="102"/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5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5">
      <c r="A33" s="102"/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5">
      <c r="A34" s="102"/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ht="15">
      <c r="A35" s="102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ht="15">
      <c r="A37" s="102"/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0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0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2">
      <selection activeCell="A20" sqref="A20"/>
    </sheetView>
  </sheetViews>
  <sheetFormatPr defaultColWidth="9.00390625" defaultRowHeight="12.75"/>
  <cols>
    <col min="1" max="1" width="33.00390625" style="0" customWidth="1"/>
    <col min="2" max="2" width="17.125" style="0" customWidth="1"/>
    <col min="3" max="3" width="15.375" style="0" customWidth="1"/>
    <col min="4" max="4" width="16.125" style="0" customWidth="1"/>
    <col min="5" max="5" width="15.125" style="0" customWidth="1"/>
    <col min="9" max="9" width="12.875" style="0" customWidth="1"/>
    <col min="10" max="10" width="11.875" style="0" customWidth="1"/>
    <col min="11" max="11" width="12.75390625" style="0" customWidth="1"/>
    <col min="12" max="12" width="12.375" style="0" customWidth="1"/>
  </cols>
  <sheetData>
    <row r="1" spans="1:7" ht="15">
      <c r="A1" s="472" t="s">
        <v>448</v>
      </c>
      <c r="B1" s="472"/>
      <c r="C1" s="472"/>
      <c r="D1" s="472"/>
      <c r="E1" s="472"/>
      <c r="F1" s="102"/>
      <c r="G1" s="102"/>
    </row>
    <row r="2" spans="1:7" ht="15">
      <c r="A2" s="102"/>
      <c r="B2" s="102"/>
      <c r="C2" s="102"/>
      <c r="D2" s="102"/>
      <c r="E2" s="102"/>
      <c r="F2" s="102"/>
      <c r="G2" s="102"/>
    </row>
    <row r="3" spans="1:7" ht="19.5" customHeight="1">
      <c r="A3" s="105" t="s">
        <v>86</v>
      </c>
      <c r="B3" s="105" t="s">
        <v>88</v>
      </c>
      <c r="C3" s="105" t="s">
        <v>87</v>
      </c>
      <c r="D3" s="105" t="s">
        <v>89</v>
      </c>
      <c r="E3" s="105" t="s">
        <v>90</v>
      </c>
      <c r="F3" s="102"/>
      <c r="G3" s="102"/>
    </row>
    <row r="4" spans="1:7" ht="25.5" customHeight="1">
      <c r="A4" s="106" t="s">
        <v>91</v>
      </c>
      <c r="B4" s="107">
        <v>147105</v>
      </c>
      <c r="C4" s="107">
        <v>152643.54</v>
      </c>
      <c r="D4" s="107"/>
      <c r="E4" s="109">
        <f>C4+B4+D4</f>
        <v>299748.54000000004</v>
      </c>
      <c r="F4" s="102"/>
      <c r="G4" s="102"/>
    </row>
    <row r="5" spans="1:7" ht="27.75" customHeight="1">
      <c r="A5" s="106" t="s">
        <v>92</v>
      </c>
      <c r="B5" s="107">
        <v>5254</v>
      </c>
      <c r="C5" s="109">
        <v>176592</v>
      </c>
      <c r="D5" s="109"/>
      <c r="E5" s="109">
        <f aca="true" t="shared" si="0" ref="E5:E13">C5+B5+D5</f>
        <v>181846</v>
      </c>
      <c r="F5" s="102"/>
      <c r="G5" s="102"/>
    </row>
    <row r="6" spans="1:7" ht="23.25" customHeight="1">
      <c r="A6" s="106" t="s">
        <v>93</v>
      </c>
      <c r="B6" s="107"/>
      <c r="C6" s="109">
        <v>5854953.36</v>
      </c>
      <c r="D6" s="109"/>
      <c r="E6" s="109">
        <f t="shared" si="0"/>
        <v>5854953.36</v>
      </c>
      <c r="F6" s="102"/>
      <c r="G6" s="102" t="s">
        <v>98</v>
      </c>
    </row>
    <row r="7" spans="1:7" ht="30" customHeight="1">
      <c r="A7" s="106" t="s">
        <v>94</v>
      </c>
      <c r="B7" s="107">
        <v>151965</v>
      </c>
      <c r="C7" s="108">
        <v>437512.08</v>
      </c>
      <c r="D7" s="107">
        <v>28009</v>
      </c>
      <c r="E7" s="109">
        <f t="shared" si="0"/>
        <v>617486.0800000001</v>
      </c>
      <c r="F7" s="102"/>
      <c r="G7" s="102"/>
    </row>
    <row r="8" spans="1:7" ht="20.25" customHeight="1">
      <c r="A8" s="110" t="s">
        <v>95</v>
      </c>
      <c r="B8" s="107">
        <v>287179</v>
      </c>
      <c r="C8" s="107">
        <v>721920.76</v>
      </c>
      <c r="D8" s="107">
        <v>205085</v>
      </c>
      <c r="E8" s="109">
        <f t="shared" si="0"/>
        <v>1214184.76</v>
      </c>
      <c r="F8" s="102"/>
      <c r="G8" s="102"/>
    </row>
    <row r="9" spans="1:7" ht="21.75" customHeight="1">
      <c r="A9" s="110" t="s">
        <v>96</v>
      </c>
      <c r="B9" s="107"/>
      <c r="C9" s="107"/>
      <c r="D9" s="107"/>
      <c r="E9" s="109">
        <f t="shared" si="0"/>
        <v>0</v>
      </c>
      <c r="F9" s="102"/>
      <c r="G9" s="102"/>
    </row>
    <row r="10" spans="1:7" ht="30" hidden="1">
      <c r="A10" s="124" t="s">
        <v>106</v>
      </c>
      <c r="B10" s="122"/>
      <c r="C10" s="122"/>
      <c r="D10" s="122"/>
      <c r="E10" s="123">
        <f t="shared" si="0"/>
        <v>0</v>
      </c>
      <c r="F10" s="103"/>
      <c r="G10" s="102"/>
    </row>
    <row r="11" spans="1:7" ht="18" customHeight="1">
      <c r="A11" s="110" t="s">
        <v>97</v>
      </c>
      <c r="B11" s="107"/>
      <c r="C11" s="107">
        <v>525963.5</v>
      </c>
      <c r="D11" s="107">
        <v>105967</v>
      </c>
      <c r="E11" s="109">
        <f t="shared" si="0"/>
        <v>631930.5</v>
      </c>
      <c r="F11" s="102"/>
      <c r="G11" s="102"/>
    </row>
    <row r="12" spans="1:7" ht="21" customHeight="1">
      <c r="A12" s="106" t="s">
        <v>470</v>
      </c>
      <c r="B12" s="107">
        <v>8822487.35</v>
      </c>
      <c r="C12" s="107">
        <v>3486729.4</v>
      </c>
      <c r="D12" s="107">
        <v>497936</v>
      </c>
      <c r="E12" s="109">
        <f t="shared" si="0"/>
        <v>12807152.75</v>
      </c>
      <c r="F12" s="102"/>
      <c r="G12" s="102"/>
    </row>
    <row r="13" spans="1:7" ht="21" customHeight="1" hidden="1">
      <c r="A13" s="121" t="s">
        <v>105</v>
      </c>
      <c r="B13" s="122">
        <v>204387.29</v>
      </c>
      <c r="C13" s="122">
        <v>73618</v>
      </c>
      <c r="D13" s="122">
        <v>0</v>
      </c>
      <c r="E13" s="123">
        <f t="shared" si="0"/>
        <v>278005.29000000004</v>
      </c>
      <c r="F13" s="102"/>
      <c r="G13" s="102"/>
    </row>
    <row r="14" spans="1:7" ht="15">
      <c r="A14" s="110" t="s">
        <v>85</v>
      </c>
      <c r="B14" s="111">
        <f>B4+B5+B7+B8+B12</f>
        <v>9413990.35</v>
      </c>
      <c r="C14" s="111">
        <f>C4+C5+C6+C7+C8+C11+C12</f>
        <v>11356314.64</v>
      </c>
      <c r="D14" s="111">
        <f>D7+D8+D11+D12</f>
        <v>836997</v>
      </c>
      <c r="E14" s="111">
        <f>E4+E5+E6+E7+E8+E11+E12</f>
        <v>21607301.990000002</v>
      </c>
      <c r="F14" s="102"/>
      <c r="G14" s="116">
        <f>E14/1000/15328.5</f>
        <v>1.4096162044557525</v>
      </c>
    </row>
    <row r="15" spans="1:7" ht="15">
      <c r="A15" s="102"/>
      <c r="B15" s="102"/>
      <c r="C15" s="102"/>
      <c r="D15" s="102"/>
      <c r="E15" s="102"/>
      <c r="F15" s="102"/>
      <c r="G15" s="102"/>
    </row>
    <row r="16" spans="1:7" ht="15">
      <c r="A16" s="104"/>
      <c r="B16" s="104"/>
      <c r="C16" s="102"/>
      <c r="D16" s="112"/>
      <c r="E16" s="113"/>
      <c r="F16" s="102"/>
      <c r="G16" s="102"/>
    </row>
    <row r="17" spans="1:7" ht="16.5">
      <c r="A17" s="102" t="s">
        <v>449</v>
      </c>
      <c r="B17" s="104"/>
      <c r="C17" s="102"/>
      <c r="D17" s="112"/>
      <c r="E17" s="113"/>
      <c r="F17" s="102"/>
      <c r="G17" s="102"/>
    </row>
    <row r="18" spans="1:7" ht="15">
      <c r="A18" s="104"/>
      <c r="B18" s="104"/>
      <c r="C18" s="102"/>
      <c r="D18" s="112"/>
      <c r="E18" s="113"/>
      <c r="F18" s="102"/>
      <c r="G18" s="102"/>
    </row>
    <row r="19" spans="1:7" ht="16.5">
      <c r="A19" s="102" t="s">
        <v>471</v>
      </c>
      <c r="B19" s="114"/>
      <c r="C19" s="102"/>
      <c r="D19" s="112"/>
      <c r="E19" s="113"/>
      <c r="F19" s="102"/>
      <c r="G19" s="102"/>
    </row>
    <row r="20" spans="1:7" ht="15">
      <c r="A20" s="102"/>
      <c r="B20" s="102"/>
      <c r="C20" s="102"/>
      <c r="D20" s="112"/>
      <c r="E20" s="102"/>
      <c r="F20" s="102"/>
      <c r="G20" s="102"/>
    </row>
    <row r="21" spans="1:7" ht="16.5">
      <c r="A21" s="102" t="s">
        <v>472</v>
      </c>
      <c r="B21" s="115"/>
      <c r="C21" s="102"/>
      <c r="D21" s="112"/>
      <c r="E21" s="102"/>
      <c r="F21" s="102"/>
      <c r="G21" s="102"/>
    </row>
    <row r="22" spans="1:7" ht="15">
      <c r="A22" s="102"/>
      <c r="B22" s="102"/>
      <c r="C22" s="102"/>
      <c r="D22" s="112"/>
      <c r="E22" s="102"/>
      <c r="F22" s="102"/>
      <c r="G22" s="102"/>
    </row>
    <row r="23" spans="1:7" ht="15">
      <c r="A23" s="104"/>
      <c r="B23" s="104"/>
      <c r="C23" s="102"/>
      <c r="D23" s="112"/>
      <c r="E23" s="102"/>
      <c r="F23" s="102"/>
      <c r="G23" s="102"/>
    </row>
    <row r="27" spans="1:6" ht="15">
      <c r="A27" s="102" t="s">
        <v>452</v>
      </c>
      <c r="B27" s="102"/>
      <c r="C27" s="102"/>
      <c r="D27" s="102" t="s">
        <v>462</v>
      </c>
      <c r="E27" s="102"/>
      <c r="F27" s="102"/>
    </row>
    <row r="28" spans="1:7" ht="15">
      <c r="A28" s="102" t="s">
        <v>453</v>
      </c>
      <c r="B28" s="102"/>
      <c r="C28" s="102"/>
      <c r="D28" s="102"/>
      <c r="E28" s="102"/>
      <c r="F28" s="102"/>
      <c r="G28" s="102"/>
    </row>
  </sheetData>
  <sheetProtection/>
  <mergeCells count="1">
    <mergeCell ref="A1:E1"/>
  </mergeCells>
  <printOptions/>
  <pageMargins left="0.75" right="0.2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6">
      <selection activeCell="L18" sqref="L18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1.75390625" style="10" customWidth="1"/>
    <col min="10" max="10" width="1.25" style="0" customWidth="1"/>
  </cols>
  <sheetData>
    <row r="1" spans="1:9" ht="15.75">
      <c r="A1" s="100" t="s">
        <v>71</v>
      </c>
      <c r="F1" s="2" t="s">
        <v>3</v>
      </c>
      <c r="I1" s="3"/>
    </row>
    <row r="2" spans="6:9" ht="15.75">
      <c r="F2" s="4" t="s">
        <v>4</v>
      </c>
      <c r="I2" s="3" t="s">
        <v>5</v>
      </c>
    </row>
    <row r="3" spans="6:9" ht="15.75">
      <c r="F3" s="4" t="s">
        <v>6</v>
      </c>
      <c r="I3" s="3" t="s">
        <v>7</v>
      </c>
    </row>
    <row r="4" spans="1:9" ht="14.25">
      <c r="A4" s="5" t="s">
        <v>8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11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14" t="s">
        <v>11</v>
      </c>
      <c r="E7" s="14"/>
      <c r="F7" s="13"/>
      <c r="G7" s="15" t="s">
        <v>13</v>
      </c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I18+I19+I20+I26</f>
        <v>106.01889999999999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>
        <v>1</v>
      </c>
      <c r="C13" s="33">
        <v>5219</v>
      </c>
      <c r="D13" s="34">
        <v>136.45</v>
      </c>
      <c r="E13" s="29">
        <f>D13*60</f>
        <v>8186.999999999999</v>
      </c>
      <c r="F13" s="29">
        <v>20</v>
      </c>
      <c r="G13" s="33">
        <f>B13*C13/E13*F13</f>
        <v>12.749480884328815</v>
      </c>
      <c r="H13" s="30"/>
      <c r="I13" s="31"/>
    </row>
    <row r="14" spans="1:9" ht="12.75">
      <c r="A14" s="35" t="s">
        <v>25</v>
      </c>
      <c r="B14" s="36">
        <v>1</v>
      </c>
      <c r="C14" s="36">
        <v>4568</v>
      </c>
      <c r="D14" s="37">
        <v>159.25</v>
      </c>
      <c r="E14" s="38">
        <f>D14*60</f>
        <v>9555</v>
      </c>
      <c r="F14" s="38">
        <v>20</v>
      </c>
      <c r="G14" s="36">
        <f>B14*C14/E14*F14</f>
        <v>9.561486132914704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ROUND((G13+G14),2)</f>
        <v>22.31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43">
        <v>1.5</v>
      </c>
      <c r="H16" s="30"/>
      <c r="I16" s="44">
        <f>G15*G16</f>
        <v>33.464999999999996</v>
      </c>
    </row>
    <row r="17" spans="1:9" ht="18" customHeight="1">
      <c r="A17" s="371" t="s">
        <v>28</v>
      </c>
      <c r="B17" s="372"/>
      <c r="C17" s="372"/>
      <c r="D17" s="372"/>
      <c r="E17" s="372"/>
      <c r="F17" s="45" t="s">
        <v>29</v>
      </c>
      <c r="G17" s="46">
        <v>0.69</v>
      </c>
      <c r="H17" s="40"/>
      <c r="I17" s="47">
        <f>G15*G17</f>
        <v>15.393899999999999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48.85889999999999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14.76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ROUND(F25,2)</f>
        <v>24.96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41</v>
      </c>
      <c r="B22" s="33" t="s">
        <v>42</v>
      </c>
      <c r="C22" s="33">
        <v>4</v>
      </c>
      <c r="D22" s="34">
        <v>1</v>
      </c>
      <c r="E22" s="56">
        <v>0.18</v>
      </c>
      <c r="F22" s="56">
        <f>E22*C22</f>
        <v>0.72</v>
      </c>
      <c r="G22" s="57"/>
      <c r="H22" s="30"/>
      <c r="I22" s="31"/>
    </row>
    <row r="23" spans="1:9" ht="12.75">
      <c r="A23" s="32" t="s">
        <v>43</v>
      </c>
      <c r="B23" s="33" t="s">
        <v>42</v>
      </c>
      <c r="C23" s="33">
        <v>2</v>
      </c>
      <c r="D23" s="34">
        <v>1</v>
      </c>
      <c r="E23" s="56">
        <v>0.12</v>
      </c>
      <c r="F23" s="56">
        <f>E23*C23</f>
        <v>0.24</v>
      </c>
      <c r="G23" s="57"/>
      <c r="H23" s="30"/>
      <c r="I23" s="31"/>
    </row>
    <row r="24" spans="1:9" ht="12.75">
      <c r="A24" s="32" t="s">
        <v>44</v>
      </c>
      <c r="B24" s="33" t="s">
        <v>45</v>
      </c>
      <c r="C24" s="33">
        <v>1</v>
      </c>
      <c r="D24" s="34">
        <v>5</v>
      </c>
      <c r="E24" s="56">
        <v>120</v>
      </c>
      <c r="F24" s="56">
        <f>E24*C24/D24</f>
        <v>24</v>
      </c>
      <c r="G24" s="57"/>
      <c r="H24" s="30"/>
      <c r="I24" s="31"/>
    </row>
    <row r="25" spans="1:9" ht="12.75">
      <c r="A25" s="58" t="s">
        <v>46</v>
      </c>
      <c r="B25" s="36"/>
      <c r="C25" s="36"/>
      <c r="D25" s="37"/>
      <c r="E25" s="38"/>
      <c r="F25" s="59">
        <f>SUM(F22:F24)</f>
        <v>24.96</v>
      </c>
      <c r="G25" s="57"/>
      <c r="H25" s="30"/>
      <c r="I25" s="31"/>
    </row>
    <row r="26" spans="1:9" ht="15">
      <c r="A26" s="48" t="s">
        <v>47</v>
      </c>
      <c r="B26" s="40"/>
      <c r="C26" s="40"/>
      <c r="D26" s="40"/>
      <c r="E26" s="40"/>
      <c r="F26" s="40"/>
      <c r="G26" s="40"/>
      <c r="H26" s="40"/>
      <c r="I26" s="21">
        <f>ROUND(F32,2)</f>
        <v>17.44</v>
      </c>
    </row>
    <row r="27" spans="1:9" ht="33.75">
      <c r="A27" s="60" t="s">
        <v>35</v>
      </c>
      <c r="B27" s="61" t="s">
        <v>48</v>
      </c>
      <c r="C27" s="62" t="s">
        <v>49</v>
      </c>
      <c r="D27" s="61" t="s">
        <v>50</v>
      </c>
      <c r="E27" s="63"/>
      <c r="F27" s="63"/>
      <c r="G27" s="63"/>
      <c r="H27" s="30"/>
      <c r="I27" s="31"/>
    </row>
    <row r="28" spans="1:9" ht="12.75">
      <c r="A28" s="64" t="s">
        <v>51</v>
      </c>
      <c r="B28" s="65">
        <v>500000</v>
      </c>
      <c r="C28" s="26">
        <v>14.28</v>
      </c>
      <c r="D28" s="66">
        <f>B28*C28/100</f>
        <v>71400</v>
      </c>
      <c r="E28" s="63"/>
      <c r="F28" s="63"/>
      <c r="G28" s="63"/>
      <c r="H28" s="30"/>
      <c r="I28" s="31"/>
    </row>
    <row r="29" spans="1:9" ht="12.75">
      <c r="A29" s="67" t="s">
        <v>52</v>
      </c>
      <c r="B29" s="68">
        <v>100000</v>
      </c>
      <c r="C29" s="26">
        <v>14.28</v>
      </c>
      <c r="D29" s="66">
        <f>B29*C29/100</f>
        <v>14280</v>
      </c>
      <c r="E29" s="63"/>
      <c r="F29" s="63"/>
      <c r="G29" s="63"/>
      <c r="H29" s="30"/>
      <c r="I29" s="31"/>
    </row>
    <row r="30" spans="1:9" ht="12.75">
      <c r="A30" s="69" t="s">
        <v>53</v>
      </c>
      <c r="B30" s="69"/>
      <c r="C30" s="69"/>
      <c r="D30" s="66">
        <f>SUM(D28:D29)</f>
        <v>85680</v>
      </c>
      <c r="E30" s="63"/>
      <c r="F30" s="63"/>
      <c r="G30" s="63"/>
      <c r="H30" s="30"/>
      <c r="I30" s="31"/>
    </row>
    <row r="31" spans="1:9" ht="45">
      <c r="A31" s="70" t="s">
        <v>54</v>
      </c>
      <c r="B31" s="71"/>
      <c r="C31" s="28" t="s">
        <v>55</v>
      </c>
      <c r="D31" s="71"/>
      <c r="E31" s="72" t="s">
        <v>56</v>
      </c>
      <c r="F31" s="373" t="s">
        <v>57</v>
      </c>
      <c r="G31" s="374"/>
      <c r="H31" s="30"/>
      <c r="I31" s="31"/>
    </row>
    <row r="32" spans="1:9" ht="12.75">
      <c r="A32" s="66">
        <f>D30</f>
        <v>85680</v>
      </c>
      <c r="B32" s="73"/>
      <c r="C32" s="73">
        <f>D13*60*12</f>
        <v>98243.99999999999</v>
      </c>
      <c r="D32" s="73"/>
      <c r="E32" s="73">
        <f>F14</f>
        <v>20</v>
      </c>
      <c r="F32" s="375">
        <f>(A32/C32*E32)</f>
        <v>17.442286551850497</v>
      </c>
      <c r="G32" s="376"/>
      <c r="H32" s="30"/>
      <c r="I32" s="31"/>
    </row>
    <row r="33" spans="1:9" ht="15">
      <c r="A33" s="74" t="s">
        <v>58</v>
      </c>
      <c r="B33" s="75"/>
      <c r="C33" s="30"/>
      <c r="D33" s="76"/>
      <c r="E33" s="77"/>
      <c r="F33" s="30"/>
      <c r="G33" s="30"/>
      <c r="H33" s="30"/>
      <c r="I33" s="78">
        <f>I34+I36+I37</f>
        <v>70.54599999999999</v>
      </c>
    </row>
    <row r="34" spans="1:9" ht="15">
      <c r="A34" s="48" t="s">
        <v>59</v>
      </c>
      <c r="B34" s="50"/>
      <c r="C34" s="40"/>
      <c r="D34" s="41"/>
      <c r="E34" s="79"/>
      <c r="F34" s="40"/>
      <c r="G34" s="40"/>
      <c r="H34" s="40"/>
      <c r="I34" s="21">
        <f>ROUND(G15*G35,2)</f>
        <v>26.77</v>
      </c>
    </row>
    <row r="35" spans="1:9" ht="15">
      <c r="A35" s="382" t="s">
        <v>60</v>
      </c>
      <c r="B35" s="383"/>
      <c r="C35" s="383"/>
      <c r="D35" s="383"/>
      <c r="E35" s="80"/>
      <c r="F35" s="81" t="s">
        <v>61</v>
      </c>
      <c r="G35" s="82">
        <v>1.2</v>
      </c>
      <c r="H35" s="30"/>
      <c r="I35" s="83"/>
    </row>
    <row r="36" spans="1:9" ht="15">
      <c r="A36" s="48" t="s">
        <v>62</v>
      </c>
      <c r="B36" s="50"/>
      <c r="C36" s="40"/>
      <c r="D36" s="40"/>
      <c r="E36" s="40"/>
      <c r="F36" s="40"/>
      <c r="G36" s="51">
        <v>30.2</v>
      </c>
      <c r="H36" s="40" t="s">
        <v>32</v>
      </c>
      <c r="I36" s="21">
        <f>ROUND(I34*G36%,2)</f>
        <v>8.08</v>
      </c>
    </row>
    <row r="37" spans="1:9" ht="15">
      <c r="A37" s="84" t="s">
        <v>63</v>
      </c>
      <c r="B37" s="85"/>
      <c r="C37" s="85"/>
      <c r="D37" s="86"/>
      <c r="E37" s="87"/>
      <c r="F37" s="85"/>
      <c r="G37" s="85"/>
      <c r="H37" s="85"/>
      <c r="I37" s="88">
        <f>G38*G15</f>
        <v>35.696</v>
      </c>
    </row>
    <row r="38" spans="1:9" ht="15">
      <c r="A38" s="379" t="s">
        <v>64</v>
      </c>
      <c r="B38" s="380"/>
      <c r="C38" s="380"/>
      <c r="D38" s="380"/>
      <c r="E38" s="89"/>
      <c r="F38" s="90" t="s">
        <v>65</v>
      </c>
      <c r="G38" s="91">
        <v>1.6</v>
      </c>
      <c r="H38" s="92"/>
      <c r="I38" s="93"/>
    </row>
    <row r="39" spans="1:9" ht="15">
      <c r="A39" s="18" t="s">
        <v>66</v>
      </c>
      <c r="B39" s="94"/>
      <c r="C39" s="40"/>
      <c r="D39" s="40"/>
      <c r="E39" s="40"/>
      <c r="F39" s="40"/>
      <c r="G39" s="40"/>
      <c r="H39" s="40"/>
      <c r="I39" s="21">
        <f>I33+I10</f>
        <v>176.56489999999997</v>
      </c>
    </row>
    <row r="40" spans="1:9" ht="15">
      <c r="A40" s="18" t="s">
        <v>72</v>
      </c>
      <c r="B40" s="94"/>
      <c r="C40" s="40"/>
      <c r="D40" s="40"/>
      <c r="E40" s="40"/>
      <c r="F40" s="40"/>
      <c r="G40" s="95">
        <f>I41/I39-1</f>
        <v>0.13272796575083734</v>
      </c>
      <c r="H40" s="40"/>
      <c r="I40" s="21">
        <f>I41-I39</f>
        <v>23.435100000000034</v>
      </c>
    </row>
    <row r="41" spans="1:9" ht="15.75">
      <c r="A41" s="96" t="s">
        <v>67</v>
      </c>
      <c r="B41" s="97"/>
      <c r="C41" s="98"/>
      <c r="D41" s="98"/>
      <c r="E41" s="98"/>
      <c r="F41" s="98"/>
      <c r="G41" s="98"/>
      <c r="H41" s="98"/>
      <c r="I41" s="99">
        <v>200</v>
      </c>
    </row>
    <row r="43" spans="1:7" ht="15.75">
      <c r="A43" s="9" t="s">
        <v>68</v>
      </c>
      <c r="G43" s="92" t="s">
        <v>5</v>
      </c>
    </row>
    <row r="44" ht="12.75">
      <c r="A44" s="1" t="s">
        <v>69</v>
      </c>
    </row>
    <row r="46" spans="1:9" ht="12.75">
      <c r="A46"/>
      <c r="B46"/>
      <c r="C46"/>
      <c r="D46"/>
      <c r="E46"/>
      <c r="F46"/>
      <c r="G46"/>
      <c r="H46"/>
      <c r="I46"/>
    </row>
    <row r="47" spans="1:10" ht="12.75">
      <c r="A47" s="381" t="s">
        <v>70</v>
      </c>
      <c r="B47" s="381"/>
      <c r="C47" s="381"/>
      <c r="D47" s="381"/>
      <c r="E47" s="381"/>
      <c r="F47" s="381"/>
      <c r="G47" s="381"/>
      <c r="H47" s="381"/>
      <c r="I47" s="381"/>
      <c r="J47" s="381"/>
    </row>
    <row r="48" spans="1:10" ht="12.75">
      <c r="A48" s="381"/>
      <c r="B48" s="381"/>
      <c r="C48" s="381"/>
      <c r="D48" s="381"/>
      <c r="E48" s="381"/>
      <c r="F48" s="381"/>
      <c r="G48" s="381"/>
      <c r="H48" s="381"/>
      <c r="I48" s="381"/>
      <c r="J48" s="381"/>
    </row>
    <row r="49" spans="1:10" ht="12.75">
      <c r="A49" s="381"/>
      <c r="B49" s="381"/>
      <c r="C49" s="381"/>
      <c r="D49" s="381"/>
      <c r="E49" s="381"/>
      <c r="F49" s="381"/>
      <c r="G49" s="381"/>
      <c r="H49" s="381"/>
      <c r="I49" s="381"/>
      <c r="J49" s="381"/>
    </row>
    <row r="50" spans="1:10" ht="12.75">
      <c r="A50" s="381"/>
      <c r="B50" s="381"/>
      <c r="C50" s="381"/>
      <c r="D50" s="381"/>
      <c r="E50" s="381"/>
      <c r="F50" s="381"/>
      <c r="G50" s="381"/>
      <c r="H50" s="381"/>
      <c r="I50" s="381"/>
      <c r="J50" s="381"/>
    </row>
  </sheetData>
  <sheetProtection/>
  <mergeCells count="7">
    <mergeCell ref="A47:J50"/>
    <mergeCell ref="A16:F16"/>
    <mergeCell ref="A17:E17"/>
    <mergeCell ref="F31:G31"/>
    <mergeCell ref="F32:G32"/>
    <mergeCell ref="A35:D35"/>
    <mergeCell ref="A38:D38"/>
  </mergeCells>
  <printOptions/>
  <pageMargins left="0.7" right="0.7" top="0.75" bottom="0.75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8"/>
  <sheetViews>
    <sheetView view="pageBreakPreview" zoomScale="60" workbookViewId="0" topLeftCell="A88">
      <selection activeCell="S147" sqref="S147"/>
    </sheetView>
  </sheetViews>
  <sheetFormatPr defaultColWidth="9.00390625" defaultRowHeight="12.75"/>
  <cols>
    <col min="1" max="1" width="7.125" style="4" customWidth="1"/>
    <col min="2" max="2" width="0.2421875" style="4" customWidth="1"/>
    <col min="3" max="8" width="7.125" style="4" hidden="1" customWidth="1"/>
    <col min="9" max="14" width="9.125" style="4" customWidth="1"/>
    <col min="15" max="15" width="10.125" style="4" customWidth="1"/>
    <col min="16" max="16" width="16.375" style="4" customWidth="1"/>
    <col min="17" max="17" width="18.75390625" style="4" customWidth="1"/>
    <col min="18" max="18" width="10.75390625" style="0" customWidth="1"/>
  </cols>
  <sheetData>
    <row r="2" spans="1:17" ht="15.75">
      <c r="A2" s="179"/>
      <c r="B2" s="179"/>
      <c r="C2" s="179"/>
      <c r="D2" s="179"/>
      <c r="E2" s="179"/>
      <c r="F2" s="179"/>
      <c r="G2" s="179"/>
      <c r="H2" s="179"/>
      <c r="I2" s="175"/>
      <c r="J2" s="175"/>
      <c r="K2" s="175"/>
      <c r="O2" s="9"/>
      <c r="P2" s="9"/>
      <c r="Q2" s="178" t="s">
        <v>412</v>
      </c>
    </row>
    <row r="3" spans="1:17" ht="15.75">
      <c r="A3" s="179"/>
      <c r="B3" s="179"/>
      <c r="C3" s="179"/>
      <c r="D3" s="179"/>
      <c r="E3" s="179"/>
      <c r="F3" s="179"/>
      <c r="G3" s="179"/>
      <c r="H3" s="179"/>
      <c r="I3" s="175"/>
      <c r="J3" s="175"/>
      <c r="K3" s="175"/>
      <c r="O3" s="9"/>
      <c r="P3" s="9"/>
      <c r="Q3" s="178" t="s">
        <v>725</v>
      </c>
    </row>
    <row r="4" spans="9:18" ht="15.75">
      <c r="I4" s="174"/>
      <c r="J4" s="174"/>
      <c r="K4" s="174"/>
      <c r="O4" s="9"/>
      <c r="P4" s="9"/>
      <c r="Q4" s="178" t="s">
        <v>716</v>
      </c>
      <c r="R4" s="173"/>
    </row>
    <row r="5" spans="16:18" ht="15.75">
      <c r="P5" s="180"/>
      <c r="Q5" s="180"/>
      <c r="R5" s="173" t="s">
        <v>463</v>
      </c>
    </row>
    <row r="6" spans="15:18" ht="15.75">
      <c r="O6" s="184">
        <v>21</v>
      </c>
      <c r="P6" s="184" t="s">
        <v>694</v>
      </c>
      <c r="Q6" s="178" t="s">
        <v>724</v>
      </c>
      <c r="R6" s="173"/>
    </row>
    <row r="7" spans="9:18" ht="15.75">
      <c r="I7" s="174"/>
      <c r="J7" s="174"/>
      <c r="K7" s="174"/>
      <c r="L7" s="174"/>
      <c r="M7" s="174"/>
      <c r="N7" s="174"/>
      <c r="O7" s="174"/>
      <c r="R7" s="173"/>
    </row>
    <row r="8" spans="1:18" ht="36" customHeight="1">
      <c r="A8" s="453" t="s">
        <v>478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4"/>
      <c r="R8" s="173"/>
    </row>
    <row r="9" spans="9:18" ht="15.75">
      <c r="I9" s="175"/>
      <c r="J9" s="175"/>
      <c r="K9" s="175"/>
      <c r="L9" s="175"/>
      <c r="M9" s="175"/>
      <c r="N9" s="175"/>
      <c r="O9" s="175"/>
      <c r="Q9" s="181"/>
      <c r="R9" s="173"/>
    </row>
    <row r="10" spans="9:18" ht="15.75">
      <c r="I10" s="175"/>
      <c r="J10" s="175"/>
      <c r="K10" s="175"/>
      <c r="L10" s="175"/>
      <c r="M10" s="175"/>
      <c r="N10" s="175"/>
      <c r="O10" s="175"/>
      <c r="Q10" s="181"/>
      <c r="R10" s="173"/>
    </row>
    <row r="11" spans="9:18" ht="15.75">
      <c r="I11" s="174"/>
      <c r="J11" s="174"/>
      <c r="K11" s="174"/>
      <c r="L11" s="174"/>
      <c r="M11" s="174"/>
      <c r="N11" s="174"/>
      <c r="O11" s="174"/>
      <c r="Q11" s="182"/>
      <c r="R11" s="173"/>
    </row>
    <row r="12" spans="1:18" ht="31.5" customHeight="1">
      <c r="A12" s="189" t="s">
        <v>275</v>
      </c>
      <c r="B12" s="189"/>
      <c r="C12" s="189"/>
      <c r="D12" s="189"/>
      <c r="E12" s="189"/>
      <c r="F12" s="189"/>
      <c r="G12" s="189"/>
      <c r="H12" s="189"/>
      <c r="I12" s="455" t="s">
        <v>413</v>
      </c>
      <c r="J12" s="455"/>
      <c r="K12" s="455"/>
      <c r="L12" s="455"/>
      <c r="M12" s="455"/>
      <c r="N12" s="455"/>
      <c r="O12" s="455"/>
      <c r="P12" s="190" t="s">
        <v>455</v>
      </c>
      <c r="Q12" s="191" t="s">
        <v>456</v>
      </c>
      <c r="R12" s="173"/>
    </row>
    <row r="13" spans="1:18" ht="15">
      <c r="A13" s="189"/>
      <c r="B13" s="189"/>
      <c r="C13" s="189"/>
      <c r="D13" s="189"/>
      <c r="E13" s="189"/>
      <c r="F13" s="189"/>
      <c r="G13" s="189"/>
      <c r="H13" s="189"/>
      <c r="I13" s="404" t="s">
        <v>664</v>
      </c>
      <c r="J13" s="405"/>
      <c r="K13" s="405"/>
      <c r="L13" s="405"/>
      <c r="M13" s="405"/>
      <c r="N13" s="405"/>
      <c r="O13" s="405"/>
      <c r="P13" s="406"/>
      <c r="Q13" s="407"/>
      <c r="R13" s="173"/>
    </row>
    <row r="14" spans="1:18" ht="15">
      <c r="A14" s="155">
        <v>1</v>
      </c>
      <c r="B14" s="155"/>
      <c r="C14" s="155"/>
      <c r="D14" s="155"/>
      <c r="E14" s="155"/>
      <c r="F14" s="155"/>
      <c r="G14" s="155"/>
      <c r="H14" s="155"/>
      <c r="I14" s="447" t="s">
        <v>520</v>
      </c>
      <c r="J14" s="456"/>
      <c r="K14" s="456"/>
      <c r="L14" s="456"/>
      <c r="M14" s="456"/>
      <c r="N14" s="456"/>
      <c r="O14" s="456"/>
      <c r="P14" s="205" t="s">
        <v>77</v>
      </c>
      <c r="Q14" s="192">
        <v>300</v>
      </c>
      <c r="R14" s="203"/>
    </row>
    <row r="15" spans="1:18" ht="31.5" customHeight="1">
      <c r="A15" s="155">
        <v>2</v>
      </c>
      <c r="B15" s="155"/>
      <c r="C15" s="155"/>
      <c r="D15" s="155"/>
      <c r="E15" s="155"/>
      <c r="F15" s="155"/>
      <c r="G15" s="155"/>
      <c r="H15" s="155"/>
      <c r="I15" s="447" t="s">
        <v>521</v>
      </c>
      <c r="J15" s="456"/>
      <c r="K15" s="456"/>
      <c r="L15" s="456"/>
      <c r="M15" s="456"/>
      <c r="N15" s="456"/>
      <c r="O15" s="456"/>
      <c r="P15" s="205" t="s">
        <v>104</v>
      </c>
      <c r="Q15" s="192">
        <v>400</v>
      </c>
      <c r="R15" s="173"/>
    </row>
    <row r="16" spans="1:18" ht="27.75" customHeight="1">
      <c r="A16" s="155">
        <v>3</v>
      </c>
      <c r="B16" s="155"/>
      <c r="C16" s="155"/>
      <c r="D16" s="155"/>
      <c r="E16" s="155"/>
      <c r="F16" s="155"/>
      <c r="G16" s="155"/>
      <c r="H16" s="155"/>
      <c r="I16" s="447" t="s">
        <v>522</v>
      </c>
      <c r="J16" s="448"/>
      <c r="K16" s="448"/>
      <c r="L16" s="448"/>
      <c r="M16" s="448"/>
      <c r="N16" s="448"/>
      <c r="O16" s="448"/>
      <c r="P16" s="205" t="s">
        <v>109</v>
      </c>
      <c r="Q16" s="192">
        <v>400</v>
      </c>
      <c r="R16" s="173"/>
    </row>
    <row r="17" spans="1:18" ht="27.75" customHeight="1">
      <c r="A17" s="155">
        <v>4</v>
      </c>
      <c r="B17" s="155"/>
      <c r="C17" s="155"/>
      <c r="D17" s="155"/>
      <c r="E17" s="155"/>
      <c r="F17" s="155"/>
      <c r="G17" s="155"/>
      <c r="H17" s="155"/>
      <c r="I17" s="444" t="s">
        <v>552</v>
      </c>
      <c r="J17" s="445"/>
      <c r="K17" s="445"/>
      <c r="L17" s="445"/>
      <c r="M17" s="445"/>
      <c r="N17" s="445"/>
      <c r="O17" s="446"/>
      <c r="P17" s="205" t="s">
        <v>558</v>
      </c>
      <c r="Q17" s="192">
        <v>300</v>
      </c>
      <c r="R17" s="173"/>
    </row>
    <row r="18" spans="1:18" ht="30.75" customHeight="1">
      <c r="A18" s="155">
        <v>5</v>
      </c>
      <c r="B18" s="155"/>
      <c r="C18" s="155"/>
      <c r="D18" s="155"/>
      <c r="E18" s="155"/>
      <c r="F18" s="155"/>
      <c r="G18" s="155"/>
      <c r="H18" s="155"/>
      <c r="I18" s="447" t="s">
        <v>523</v>
      </c>
      <c r="J18" s="448"/>
      <c r="K18" s="448"/>
      <c r="L18" s="448"/>
      <c r="M18" s="448"/>
      <c r="N18" s="448"/>
      <c r="O18" s="448"/>
      <c r="P18" s="205" t="s">
        <v>112</v>
      </c>
      <c r="Q18" s="192">
        <v>300</v>
      </c>
      <c r="R18" s="173"/>
    </row>
    <row r="19" spans="1:18" ht="30.75" customHeight="1">
      <c r="A19" s="155">
        <v>6</v>
      </c>
      <c r="B19" s="204"/>
      <c r="C19" s="204"/>
      <c r="D19" s="204"/>
      <c r="E19" s="204"/>
      <c r="F19" s="204"/>
      <c r="G19" s="204"/>
      <c r="H19" s="204"/>
      <c r="I19" s="444" t="s">
        <v>524</v>
      </c>
      <c r="J19" s="449"/>
      <c r="K19" s="449"/>
      <c r="L19" s="449"/>
      <c r="M19" s="449"/>
      <c r="N19" s="449"/>
      <c r="O19" s="450"/>
      <c r="P19" s="205" t="s">
        <v>114</v>
      </c>
      <c r="Q19" s="192">
        <v>300</v>
      </c>
      <c r="R19" s="173"/>
    </row>
    <row r="20" spans="1:18" ht="15">
      <c r="A20" s="155">
        <v>7</v>
      </c>
      <c r="B20" s="155"/>
      <c r="C20" s="155"/>
      <c r="D20" s="155"/>
      <c r="E20" s="155"/>
      <c r="F20" s="155"/>
      <c r="G20" s="155"/>
      <c r="H20" s="155"/>
      <c r="I20" s="447" t="s">
        <v>525</v>
      </c>
      <c r="J20" s="448"/>
      <c r="K20" s="448"/>
      <c r="L20" s="448"/>
      <c r="M20" s="448"/>
      <c r="N20" s="448"/>
      <c r="O20" s="448"/>
      <c r="P20" s="205" t="s">
        <v>116</v>
      </c>
      <c r="Q20" s="192">
        <v>300</v>
      </c>
      <c r="R20" s="173"/>
    </row>
    <row r="21" spans="1:18" ht="32.25" customHeight="1">
      <c r="A21" s="155">
        <v>8</v>
      </c>
      <c r="B21" s="155"/>
      <c r="C21" s="155"/>
      <c r="D21" s="155"/>
      <c r="E21" s="155"/>
      <c r="F21" s="155"/>
      <c r="G21" s="155"/>
      <c r="H21" s="155"/>
      <c r="I21" s="447" t="s">
        <v>526</v>
      </c>
      <c r="J21" s="448"/>
      <c r="K21" s="448"/>
      <c r="L21" s="448"/>
      <c r="M21" s="448"/>
      <c r="N21" s="448"/>
      <c r="O21" s="448"/>
      <c r="P21" s="205" t="s">
        <v>118</v>
      </c>
      <c r="Q21" s="192">
        <v>300</v>
      </c>
      <c r="R21" s="173"/>
    </row>
    <row r="22" spans="1:18" ht="33" customHeight="1">
      <c r="A22" s="155">
        <v>9</v>
      </c>
      <c r="B22" s="155"/>
      <c r="C22" s="155"/>
      <c r="D22" s="155"/>
      <c r="E22" s="155"/>
      <c r="F22" s="155"/>
      <c r="G22" s="155"/>
      <c r="H22" s="155"/>
      <c r="I22" s="447" t="s">
        <v>527</v>
      </c>
      <c r="J22" s="448"/>
      <c r="K22" s="448"/>
      <c r="L22" s="448"/>
      <c r="M22" s="448"/>
      <c r="N22" s="448"/>
      <c r="O22" s="448"/>
      <c r="P22" s="205" t="s">
        <v>120</v>
      </c>
      <c r="Q22" s="192">
        <v>400</v>
      </c>
      <c r="R22" s="173"/>
    </row>
    <row r="23" spans="1:18" ht="36.75" customHeight="1" hidden="1">
      <c r="A23" s="155"/>
      <c r="B23" s="155"/>
      <c r="C23" s="155"/>
      <c r="D23" s="155"/>
      <c r="E23" s="155"/>
      <c r="F23" s="155"/>
      <c r="G23" s="155"/>
      <c r="H23" s="155"/>
      <c r="I23" s="447"/>
      <c r="J23" s="448"/>
      <c r="K23" s="448"/>
      <c r="L23" s="448"/>
      <c r="M23" s="448"/>
      <c r="N23" s="448"/>
      <c r="O23" s="448"/>
      <c r="P23" s="205"/>
      <c r="Q23" s="192"/>
      <c r="R23" s="173"/>
    </row>
    <row r="24" spans="1:18" ht="36.75" customHeight="1">
      <c r="A24" s="155">
        <v>10</v>
      </c>
      <c r="B24" s="155"/>
      <c r="C24" s="155"/>
      <c r="D24" s="155"/>
      <c r="E24" s="155"/>
      <c r="F24" s="155"/>
      <c r="G24" s="155"/>
      <c r="H24" s="155"/>
      <c r="I24" s="444" t="s">
        <v>556</v>
      </c>
      <c r="J24" s="445"/>
      <c r="K24" s="445"/>
      <c r="L24" s="445"/>
      <c r="M24" s="445"/>
      <c r="N24" s="445"/>
      <c r="O24" s="446"/>
      <c r="P24" s="205" t="s">
        <v>122</v>
      </c>
      <c r="Q24" s="192">
        <v>235</v>
      </c>
      <c r="R24" s="173"/>
    </row>
    <row r="25" spans="1:18" ht="15">
      <c r="A25" s="155">
        <v>11</v>
      </c>
      <c r="B25" s="155"/>
      <c r="C25" s="155"/>
      <c r="D25" s="155"/>
      <c r="E25" s="155"/>
      <c r="F25" s="155"/>
      <c r="G25" s="155"/>
      <c r="H25" s="155"/>
      <c r="I25" s="447" t="s">
        <v>528</v>
      </c>
      <c r="J25" s="448"/>
      <c r="K25" s="448"/>
      <c r="L25" s="448"/>
      <c r="M25" s="448"/>
      <c r="N25" s="448"/>
      <c r="O25" s="448"/>
      <c r="P25" s="205" t="s">
        <v>124</v>
      </c>
      <c r="Q25" s="192">
        <v>400</v>
      </c>
      <c r="R25" s="173"/>
    </row>
    <row r="26" spans="1:18" ht="0.75" customHeight="1" hidden="1">
      <c r="A26" s="155"/>
      <c r="B26" s="155"/>
      <c r="C26" s="155"/>
      <c r="D26" s="155"/>
      <c r="E26" s="155"/>
      <c r="F26" s="155"/>
      <c r="G26" s="155"/>
      <c r="H26" s="155"/>
      <c r="I26" s="447"/>
      <c r="J26" s="448"/>
      <c r="K26" s="448"/>
      <c r="L26" s="448"/>
      <c r="M26" s="448"/>
      <c r="N26" s="448"/>
      <c r="O26" s="448"/>
      <c r="P26" s="205"/>
      <c r="Q26" s="192"/>
      <c r="R26" s="173"/>
    </row>
    <row r="27" spans="1:18" ht="0.75" customHeight="1" hidden="1">
      <c r="A27" s="155"/>
      <c r="B27" s="155"/>
      <c r="C27" s="155"/>
      <c r="D27" s="155"/>
      <c r="E27" s="155"/>
      <c r="F27" s="155"/>
      <c r="G27" s="155"/>
      <c r="H27" s="155"/>
      <c r="I27" s="251"/>
      <c r="J27" s="252"/>
      <c r="K27" s="252"/>
      <c r="L27" s="252"/>
      <c r="M27" s="252"/>
      <c r="N27" s="252"/>
      <c r="O27" s="252"/>
      <c r="P27" s="205"/>
      <c r="Q27" s="192"/>
      <c r="R27" s="173"/>
    </row>
    <row r="28" spans="1:18" ht="15">
      <c r="A28" s="155">
        <v>12</v>
      </c>
      <c r="B28" s="155"/>
      <c r="C28" s="155"/>
      <c r="D28" s="155"/>
      <c r="E28" s="155"/>
      <c r="F28" s="155"/>
      <c r="G28" s="155"/>
      <c r="H28" s="155"/>
      <c r="I28" s="447" t="s">
        <v>529</v>
      </c>
      <c r="J28" s="448"/>
      <c r="K28" s="448"/>
      <c r="L28" s="448"/>
      <c r="M28" s="448"/>
      <c r="N28" s="448"/>
      <c r="O28" s="448"/>
      <c r="P28" s="205" t="s">
        <v>130</v>
      </c>
      <c r="Q28" s="192">
        <v>300</v>
      </c>
      <c r="R28" s="173"/>
    </row>
    <row r="29" spans="1:18" ht="15">
      <c r="A29" s="155">
        <v>13</v>
      </c>
      <c r="B29" s="155"/>
      <c r="C29" s="155"/>
      <c r="D29" s="155"/>
      <c r="E29" s="155"/>
      <c r="F29" s="155"/>
      <c r="G29" s="155"/>
      <c r="H29" s="155"/>
      <c r="I29" s="447" t="s">
        <v>530</v>
      </c>
      <c r="J29" s="448"/>
      <c r="K29" s="448"/>
      <c r="L29" s="448"/>
      <c r="M29" s="448"/>
      <c r="N29" s="448"/>
      <c r="O29" s="448"/>
      <c r="P29" s="205" t="s">
        <v>438</v>
      </c>
      <c r="Q29" s="192">
        <v>255</v>
      </c>
      <c r="R29" s="173"/>
    </row>
    <row r="30" spans="1:18" ht="15">
      <c r="A30" s="155">
        <v>14</v>
      </c>
      <c r="B30" s="152"/>
      <c r="C30" s="152"/>
      <c r="D30" s="152"/>
      <c r="E30" s="152"/>
      <c r="F30" s="152"/>
      <c r="G30" s="152"/>
      <c r="H30" s="152"/>
      <c r="I30" s="452" t="s">
        <v>414</v>
      </c>
      <c r="J30" s="452"/>
      <c r="K30" s="452"/>
      <c r="L30" s="452"/>
      <c r="M30" s="452"/>
      <c r="N30" s="452"/>
      <c r="O30" s="452"/>
      <c r="P30" s="205" t="s">
        <v>440</v>
      </c>
      <c r="Q30" s="192">
        <v>350</v>
      </c>
      <c r="R30" s="173"/>
    </row>
    <row r="31" spans="1:18" ht="15">
      <c r="A31" s="204">
        <v>15</v>
      </c>
      <c r="B31" s="204"/>
      <c r="C31" s="204"/>
      <c r="D31" s="204"/>
      <c r="E31" s="204"/>
      <c r="F31" s="204"/>
      <c r="G31" s="204"/>
      <c r="H31" s="204"/>
      <c r="I31" s="253" t="s">
        <v>531</v>
      </c>
      <c r="J31" s="254"/>
      <c r="K31" s="254"/>
      <c r="L31" s="254"/>
      <c r="M31" s="254"/>
      <c r="N31" s="255"/>
      <c r="O31" s="256"/>
      <c r="P31" s="257" t="s">
        <v>133</v>
      </c>
      <c r="Q31" s="192">
        <v>400</v>
      </c>
      <c r="R31" s="173"/>
    </row>
    <row r="32" spans="1:18" ht="15" hidden="1">
      <c r="A32" s="155"/>
      <c r="B32" s="161"/>
      <c r="C32" s="161"/>
      <c r="D32" s="161"/>
      <c r="E32" s="161"/>
      <c r="F32" s="161"/>
      <c r="G32" s="161"/>
      <c r="H32" s="161"/>
      <c r="I32" s="258"/>
      <c r="J32" s="259"/>
      <c r="K32" s="260"/>
      <c r="L32" s="260"/>
      <c r="M32" s="260"/>
      <c r="N32" s="261"/>
      <c r="O32" s="262"/>
      <c r="P32" s="257"/>
      <c r="Q32" s="192"/>
      <c r="R32" s="173"/>
    </row>
    <row r="33" spans="1:18" ht="46.5" customHeight="1">
      <c r="A33" s="155">
        <v>16</v>
      </c>
      <c r="B33" s="155"/>
      <c r="C33" s="155"/>
      <c r="D33" s="155"/>
      <c r="E33" s="155"/>
      <c r="F33" s="155"/>
      <c r="G33" s="155"/>
      <c r="H33" s="155"/>
      <c r="I33" s="434" t="s">
        <v>415</v>
      </c>
      <c r="J33" s="435"/>
      <c r="K33" s="435"/>
      <c r="L33" s="435"/>
      <c r="M33" s="435"/>
      <c r="N33" s="435"/>
      <c r="O33" s="435"/>
      <c r="P33" s="206" t="s">
        <v>457</v>
      </c>
      <c r="Q33" s="192">
        <v>450</v>
      </c>
      <c r="R33" s="173"/>
    </row>
    <row r="34" spans="1:18" ht="15.75" customHeight="1">
      <c r="A34" s="155">
        <v>17</v>
      </c>
      <c r="B34" s="204"/>
      <c r="C34" s="204"/>
      <c r="D34" s="204"/>
      <c r="E34" s="204"/>
      <c r="F34" s="204"/>
      <c r="G34" s="204"/>
      <c r="H34" s="204"/>
      <c r="I34" s="385" t="s">
        <v>662</v>
      </c>
      <c r="J34" s="386"/>
      <c r="K34" s="386"/>
      <c r="L34" s="386"/>
      <c r="M34" s="386"/>
      <c r="N34" s="386"/>
      <c r="O34" s="387"/>
      <c r="P34" s="205"/>
      <c r="Q34" s="192">
        <v>1500</v>
      </c>
      <c r="R34" s="173"/>
    </row>
    <row r="35" spans="1:18" ht="14.25" customHeight="1">
      <c r="A35" s="155">
        <v>18</v>
      </c>
      <c r="B35" s="204"/>
      <c r="C35" s="204"/>
      <c r="D35" s="204"/>
      <c r="E35" s="204"/>
      <c r="F35" s="204"/>
      <c r="G35" s="204"/>
      <c r="H35" s="204"/>
      <c r="I35" s="200" t="s">
        <v>663</v>
      </c>
      <c r="J35" s="201"/>
      <c r="K35" s="201"/>
      <c r="L35" s="201"/>
      <c r="M35" s="201"/>
      <c r="N35" s="201"/>
      <c r="O35" s="202"/>
      <c r="P35" s="205"/>
      <c r="Q35" s="192">
        <v>250</v>
      </c>
      <c r="R35" s="173"/>
    </row>
    <row r="36" spans="1:18" ht="14.25" customHeight="1">
      <c r="A36" s="155">
        <v>19</v>
      </c>
      <c r="B36" s="204"/>
      <c r="C36" s="204"/>
      <c r="D36" s="204"/>
      <c r="E36" s="204"/>
      <c r="F36" s="204"/>
      <c r="G36" s="204"/>
      <c r="H36" s="204"/>
      <c r="I36" s="408" t="s">
        <v>150</v>
      </c>
      <c r="J36" s="408"/>
      <c r="K36" s="408"/>
      <c r="L36" s="408"/>
      <c r="M36" s="408"/>
      <c r="N36" s="408"/>
      <c r="O36" s="408"/>
      <c r="P36" s="205" t="s">
        <v>151</v>
      </c>
      <c r="Q36" s="192">
        <v>800</v>
      </c>
      <c r="R36" s="173"/>
    </row>
    <row r="37" spans="1:18" ht="14.25" customHeight="1">
      <c r="A37" s="155">
        <v>20</v>
      </c>
      <c r="B37" s="204"/>
      <c r="C37" s="204"/>
      <c r="D37" s="204"/>
      <c r="E37" s="204"/>
      <c r="F37" s="204"/>
      <c r="G37" s="204"/>
      <c r="H37" s="204"/>
      <c r="I37" s="385" t="s">
        <v>661</v>
      </c>
      <c r="J37" s="386"/>
      <c r="K37" s="386"/>
      <c r="L37" s="386"/>
      <c r="M37" s="386"/>
      <c r="N37" s="386"/>
      <c r="O37" s="387"/>
      <c r="P37" s="398">
        <v>1000</v>
      </c>
      <c r="Q37" s="398"/>
      <c r="R37" s="173"/>
    </row>
    <row r="38" spans="1:18" ht="14.25" customHeight="1">
      <c r="A38" s="155">
        <v>21</v>
      </c>
      <c r="B38" s="204"/>
      <c r="C38" s="204"/>
      <c r="D38" s="204"/>
      <c r="E38" s="204"/>
      <c r="F38" s="204"/>
      <c r="G38" s="204"/>
      <c r="H38" s="204"/>
      <c r="I38" s="200" t="s">
        <v>659</v>
      </c>
      <c r="J38" s="201"/>
      <c r="K38" s="201"/>
      <c r="L38" s="201"/>
      <c r="M38" s="201"/>
      <c r="N38" s="201"/>
      <c r="O38" s="202"/>
      <c r="P38" s="263"/>
      <c r="Q38" s="263">
        <v>900</v>
      </c>
      <c r="R38" s="173"/>
    </row>
    <row r="39" spans="1:18" ht="14.25" customHeight="1">
      <c r="A39" s="155">
        <v>22</v>
      </c>
      <c r="B39" s="204"/>
      <c r="C39" s="204"/>
      <c r="D39" s="204"/>
      <c r="E39" s="204"/>
      <c r="F39" s="204"/>
      <c r="G39" s="204"/>
      <c r="H39" s="204"/>
      <c r="I39" s="200" t="s">
        <v>660</v>
      </c>
      <c r="J39" s="201"/>
      <c r="K39" s="201"/>
      <c r="L39" s="201"/>
      <c r="M39" s="201"/>
      <c r="N39" s="201"/>
      <c r="O39" s="202"/>
      <c r="P39" s="263"/>
      <c r="Q39" s="263">
        <v>900</v>
      </c>
      <c r="R39" s="173"/>
    </row>
    <row r="40" spans="1:18" s="237" customFormat="1" ht="14.25" customHeight="1">
      <c r="A40" s="264">
        <v>23</v>
      </c>
      <c r="B40" s="270"/>
      <c r="C40" s="270"/>
      <c r="D40" s="270"/>
      <c r="E40" s="270"/>
      <c r="F40" s="270"/>
      <c r="G40" s="270"/>
      <c r="H40" s="270"/>
      <c r="I40" s="200" t="s">
        <v>551</v>
      </c>
      <c r="J40" s="201"/>
      <c r="K40" s="201"/>
      <c r="L40" s="201"/>
      <c r="M40" s="201"/>
      <c r="N40" s="201"/>
      <c r="O40" s="202"/>
      <c r="P40" s="263"/>
      <c r="Q40" s="263">
        <v>8925</v>
      </c>
      <c r="R40" s="271"/>
    </row>
    <row r="41" spans="1:18" s="217" customFormat="1" ht="29.25" customHeight="1">
      <c r="A41" s="213">
        <v>24</v>
      </c>
      <c r="B41" s="215"/>
      <c r="C41" s="215"/>
      <c r="D41" s="215"/>
      <c r="E41" s="215"/>
      <c r="F41" s="215"/>
      <c r="G41" s="215"/>
      <c r="H41" s="215"/>
      <c r="I41" s="384" t="s">
        <v>699</v>
      </c>
      <c r="J41" s="384"/>
      <c r="K41" s="384"/>
      <c r="L41" s="384"/>
      <c r="M41" s="384"/>
      <c r="N41" s="384"/>
      <c r="O41" s="384"/>
      <c r="P41" s="264"/>
      <c r="Q41" s="192">
        <v>800</v>
      </c>
      <c r="R41" s="216"/>
    </row>
    <row r="42" spans="1:18" ht="14.25" customHeight="1">
      <c r="A42" s="155">
        <v>25</v>
      </c>
      <c r="B42" s="204"/>
      <c r="C42" s="204"/>
      <c r="D42" s="204"/>
      <c r="E42" s="204"/>
      <c r="F42" s="204"/>
      <c r="G42" s="204"/>
      <c r="H42" s="204"/>
      <c r="I42" s="384" t="s">
        <v>729</v>
      </c>
      <c r="J42" s="384"/>
      <c r="K42" s="384"/>
      <c r="L42" s="384"/>
      <c r="M42" s="384"/>
      <c r="N42" s="384"/>
      <c r="O42" s="384"/>
      <c r="P42" s="398">
        <v>150</v>
      </c>
      <c r="Q42" s="398"/>
      <c r="R42" s="173"/>
    </row>
    <row r="43" spans="1:18" ht="14.25" customHeight="1">
      <c r="A43" s="155">
        <v>26</v>
      </c>
      <c r="B43" s="204"/>
      <c r="C43" s="204"/>
      <c r="D43" s="204"/>
      <c r="E43" s="204"/>
      <c r="F43" s="204"/>
      <c r="G43" s="204"/>
      <c r="H43" s="204"/>
      <c r="I43" s="385" t="s">
        <v>131</v>
      </c>
      <c r="J43" s="386"/>
      <c r="K43" s="386"/>
      <c r="L43" s="386"/>
      <c r="M43" s="386"/>
      <c r="N43" s="386"/>
      <c r="O43" s="387"/>
      <c r="P43" s="398">
        <v>60</v>
      </c>
      <c r="Q43" s="398"/>
      <c r="R43" s="173"/>
    </row>
    <row r="44" spans="1:18" ht="14.25" customHeight="1">
      <c r="A44" s="155">
        <v>27</v>
      </c>
      <c r="B44" s="204"/>
      <c r="C44" s="204"/>
      <c r="D44" s="204"/>
      <c r="E44" s="204"/>
      <c r="F44" s="204"/>
      <c r="G44" s="204"/>
      <c r="H44" s="204"/>
      <c r="I44" s="399" t="s">
        <v>428</v>
      </c>
      <c r="J44" s="399"/>
      <c r="K44" s="399"/>
      <c r="L44" s="399"/>
      <c r="M44" s="399"/>
      <c r="N44" s="399"/>
      <c r="O44" s="399"/>
      <c r="P44" s="398">
        <v>150</v>
      </c>
      <c r="Q44" s="398"/>
      <c r="R44" s="173"/>
    </row>
    <row r="45" spans="1:18" ht="14.25" customHeight="1">
      <c r="A45" s="155">
        <v>28</v>
      </c>
      <c r="B45" s="204"/>
      <c r="C45" s="204"/>
      <c r="D45" s="204"/>
      <c r="E45" s="204"/>
      <c r="F45" s="204"/>
      <c r="G45" s="204"/>
      <c r="H45" s="204"/>
      <c r="I45" s="399" t="s">
        <v>427</v>
      </c>
      <c r="J45" s="399"/>
      <c r="K45" s="399"/>
      <c r="L45" s="399"/>
      <c r="M45" s="399"/>
      <c r="N45" s="399"/>
      <c r="O45" s="399"/>
      <c r="P45" s="400">
        <v>280</v>
      </c>
      <c r="Q45" s="401"/>
      <c r="R45" s="173"/>
    </row>
    <row r="46" spans="1:18" ht="14.25" customHeight="1">
      <c r="A46" s="155">
        <v>29</v>
      </c>
      <c r="B46" s="204"/>
      <c r="C46" s="204"/>
      <c r="D46" s="204"/>
      <c r="E46" s="204"/>
      <c r="F46" s="204"/>
      <c r="G46" s="204"/>
      <c r="H46" s="204"/>
      <c r="I46" s="200" t="s">
        <v>533</v>
      </c>
      <c r="J46" s="201"/>
      <c r="K46" s="201"/>
      <c r="L46" s="201"/>
      <c r="M46" s="201"/>
      <c r="N46" s="201"/>
      <c r="O46" s="202"/>
      <c r="P46" s="212"/>
      <c r="Q46" s="212">
        <v>1500</v>
      </c>
      <c r="R46" s="173"/>
    </row>
    <row r="47" spans="1:18" ht="14.25" customHeight="1">
      <c r="A47" s="155">
        <v>30</v>
      </c>
      <c r="B47" s="204"/>
      <c r="C47" s="204"/>
      <c r="D47" s="204"/>
      <c r="E47" s="204"/>
      <c r="F47" s="204"/>
      <c r="G47" s="204"/>
      <c r="H47" s="204"/>
      <c r="I47" s="200" t="s">
        <v>499</v>
      </c>
      <c r="J47" s="201"/>
      <c r="K47" s="201"/>
      <c r="L47" s="201"/>
      <c r="M47" s="201"/>
      <c r="N47" s="201"/>
      <c r="O47" s="202"/>
      <c r="P47" s="212" t="s">
        <v>511</v>
      </c>
      <c r="Q47" s="212">
        <v>185</v>
      </c>
      <c r="R47" s="173"/>
    </row>
    <row r="48" spans="1:18" ht="14.25" customHeight="1">
      <c r="A48" s="155">
        <v>31</v>
      </c>
      <c r="B48" s="204"/>
      <c r="C48" s="204"/>
      <c r="D48" s="204"/>
      <c r="E48" s="204"/>
      <c r="F48" s="204"/>
      <c r="G48" s="204"/>
      <c r="H48" s="204"/>
      <c r="I48" s="200" t="s">
        <v>502</v>
      </c>
      <c r="J48" s="201"/>
      <c r="K48" s="201"/>
      <c r="L48" s="201"/>
      <c r="M48" s="201"/>
      <c r="N48" s="201"/>
      <c r="O48" s="202"/>
      <c r="P48" s="212" t="s">
        <v>512</v>
      </c>
      <c r="Q48" s="212">
        <v>190</v>
      </c>
      <c r="R48" s="173"/>
    </row>
    <row r="49" spans="1:18" ht="14.25" customHeight="1">
      <c r="A49" s="155">
        <v>32</v>
      </c>
      <c r="B49" s="204"/>
      <c r="C49" s="204"/>
      <c r="D49" s="204"/>
      <c r="E49" s="204"/>
      <c r="F49" s="204"/>
      <c r="G49" s="204"/>
      <c r="H49" s="204"/>
      <c r="I49" s="200" t="s">
        <v>534</v>
      </c>
      <c r="J49" s="201"/>
      <c r="K49" s="201"/>
      <c r="L49" s="201"/>
      <c r="M49" s="201"/>
      <c r="N49" s="201"/>
      <c r="O49" s="202"/>
      <c r="P49" s="212" t="s">
        <v>513</v>
      </c>
      <c r="Q49" s="212">
        <v>155</v>
      </c>
      <c r="R49" s="173"/>
    </row>
    <row r="50" spans="1:18" ht="14.25" customHeight="1">
      <c r="A50" s="155">
        <v>33</v>
      </c>
      <c r="B50" s="204"/>
      <c r="C50" s="204"/>
      <c r="D50" s="204"/>
      <c r="E50" s="204"/>
      <c r="F50" s="204"/>
      <c r="G50" s="204"/>
      <c r="H50" s="204"/>
      <c r="I50" s="200" t="s">
        <v>496</v>
      </c>
      <c r="J50" s="201"/>
      <c r="K50" s="201"/>
      <c r="L50" s="201"/>
      <c r="M50" s="201"/>
      <c r="N50" s="201"/>
      <c r="O50" s="202"/>
      <c r="P50" s="212" t="s">
        <v>514</v>
      </c>
      <c r="Q50" s="212">
        <v>156</v>
      </c>
      <c r="R50" s="173"/>
    </row>
    <row r="51" spans="1:18" ht="14.25" customHeight="1">
      <c r="A51" s="155">
        <v>34</v>
      </c>
      <c r="B51" s="204"/>
      <c r="C51" s="204"/>
      <c r="D51" s="204"/>
      <c r="E51" s="204"/>
      <c r="F51" s="204"/>
      <c r="G51" s="204"/>
      <c r="H51" s="204"/>
      <c r="I51" s="200" t="s">
        <v>539</v>
      </c>
      <c r="J51" s="201"/>
      <c r="K51" s="201"/>
      <c r="L51" s="201"/>
      <c r="M51" s="201"/>
      <c r="N51" s="201"/>
      <c r="O51" s="202"/>
      <c r="P51" s="212" t="s">
        <v>515</v>
      </c>
      <c r="Q51" s="212">
        <v>150</v>
      </c>
      <c r="R51" s="173"/>
    </row>
    <row r="52" spans="1:18" ht="14.25" customHeight="1">
      <c r="A52" s="155">
        <v>35</v>
      </c>
      <c r="B52" s="204"/>
      <c r="C52" s="204"/>
      <c r="D52" s="204"/>
      <c r="E52" s="204"/>
      <c r="F52" s="204"/>
      <c r="G52" s="204"/>
      <c r="H52" s="204"/>
      <c r="I52" s="200" t="s">
        <v>494</v>
      </c>
      <c r="J52" s="201"/>
      <c r="K52" s="201"/>
      <c r="L52" s="201"/>
      <c r="M52" s="201"/>
      <c r="N52" s="201"/>
      <c r="O52" s="202"/>
      <c r="P52" s="212"/>
      <c r="Q52" s="212">
        <v>221</v>
      </c>
      <c r="R52" s="173"/>
    </row>
    <row r="53" spans="1:18" ht="14.25" customHeight="1">
      <c r="A53" s="155">
        <v>36</v>
      </c>
      <c r="B53" s="204"/>
      <c r="C53" s="204"/>
      <c r="D53" s="204"/>
      <c r="E53" s="204"/>
      <c r="F53" s="204"/>
      <c r="G53" s="204"/>
      <c r="H53" s="204"/>
      <c r="I53" s="200" t="s">
        <v>493</v>
      </c>
      <c r="J53" s="201"/>
      <c r="K53" s="201"/>
      <c r="L53" s="201"/>
      <c r="M53" s="201"/>
      <c r="N53" s="201"/>
      <c r="O53" s="202"/>
      <c r="P53" s="212"/>
      <c r="Q53" s="212">
        <v>176</v>
      </c>
      <c r="R53" s="173"/>
    </row>
    <row r="54" spans="1:18" ht="14.25" customHeight="1">
      <c r="A54" s="155">
        <v>37</v>
      </c>
      <c r="B54" s="204"/>
      <c r="C54" s="204"/>
      <c r="D54" s="204"/>
      <c r="E54" s="204"/>
      <c r="F54" s="204"/>
      <c r="G54" s="204"/>
      <c r="H54" s="204"/>
      <c r="I54" s="200" t="s">
        <v>503</v>
      </c>
      <c r="J54" s="201"/>
      <c r="K54" s="201"/>
      <c r="L54" s="201"/>
      <c r="M54" s="201"/>
      <c r="N54" s="201"/>
      <c r="O54" s="202"/>
      <c r="P54" s="212"/>
      <c r="Q54" s="212">
        <v>170</v>
      </c>
      <c r="R54" s="173"/>
    </row>
    <row r="55" spans="1:18" ht="14.25" customHeight="1">
      <c r="A55" s="155">
        <v>38</v>
      </c>
      <c r="B55" s="204"/>
      <c r="C55" s="204"/>
      <c r="D55" s="204"/>
      <c r="E55" s="204"/>
      <c r="F55" s="204"/>
      <c r="G55" s="204"/>
      <c r="H55" s="204"/>
      <c r="I55" s="200" t="s">
        <v>504</v>
      </c>
      <c r="J55" s="201"/>
      <c r="K55" s="201"/>
      <c r="L55" s="201"/>
      <c r="M55" s="201"/>
      <c r="N55" s="201"/>
      <c r="O55" s="202"/>
      <c r="P55" s="212"/>
      <c r="Q55" s="212">
        <v>270</v>
      </c>
      <c r="R55" s="173"/>
    </row>
    <row r="56" spans="1:18" ht="14.25" customHeight="1">
      <c r="A56" s="155">
        <v>38</v>
      </c>
      <c r="B56" s="204"/>
      <c r="C56" s="204"/>
      <c r="D56" s="204"/>
      <c r="E56" s="204"/>
      <c r="F56" s="204"/>
      <c r="G56" s="204"/>
      <c r="H56" s="204"/>
      <c r="I56" s="200" t="s">
        <v>505</v>
      </c>
      <c r="J56" s="201"/>
      <c r="K56" s="201"/>
      <c r="L56" s="201"/>
      <c r="M56" s="201"/>
      <c r="N56" s="201"/>
      <c r="O56" s="202"/>
      <c r="P56" s="212" t="s">
        <v>516</v>
      </c>
      <c r="Q56" s="212">
        <v>300</v>
      </c>
      <c r="R56" s="173"/>
    </row>
    <row r="57" spans="1:18" ht="14.25" customHeight="1">
      <c r="A57" s="155">
        <v>40</v>
      </c>
      <c r="B57" s="204"/>
      <c r="C57" s="204"/>
      <c r="D57" s="204"/>
      <c r="E57" s="204"/>
      <c r="F57" s="204"/>
      <c r="G57" s="204"/>
      <c r="H57" s="204"/>
      <c r="I57" s="200" t="s">
        <v>506</v>
      </c>
      <c r="J57" s="201"/>
      <c r="K57" s="201"/>
      <c r="L57" s="201"/>
      <c r="M57" s="201"/>
      <c r="N57" s="201"/>
      <c r="O57" s="202"/>
      <c r="P57" s="212" t="s">
        <v>516</v>
      </c>
      <c r="Q57" s="212">
        <v>350</v>
      </c>
      <c r="R57" s="173"/>
    </row>
    <row r="58" spans="1:18" ht="14.25" customHeight="1">
      <c r="A58" s="155">
        <v>41</v>
      </c>
      <c r="B58" s="204"/>
      <c r="C58" s="204"/>
      <c r="D58" s="204"/>
      <c r="E58" s="204"/>
      <c r="F58" s="204"/>
      <c r="G58" s="204"/>
      <c r="H58" s="204"/>
      <c r="I58" s="200" t="s">
        <v>484</v>
      </c>
      <c r="J58" s="201"/>
      <c r="K58" s="201"/>
      <c r="L58" s="201"/>
      <c r="M58" s="201"/>
      <c r="N58" s="201"/>
      <c r="O58" s="202"/>
      <c r="P58" s="212" t="s">
        <v>517</v>
      </c>
      <c r="Q58" s="212">
        <v>500</v>
      </c>
      <c r="R58" s="173"/>
    </row>
    <row r="59" spans="1:18" ht="14.25" customHeight="1">
      <c r="A59" s="155">
        <v>42</v>
      </c>
      <c r="B59" s="204"/>
      <c r="C59" s="204"/>
      <c r="D59" s="204"/>
      <c r="E59" s="204"/>
      <c r="F59" s="204"/>
      <c r="G59" s="204"/>
      <c r="H59" s="204"/>
      <c r="I59" s="200" t="s">
        <v>507</v>
      </c>
      <c r="J59" s="201"/>
      <c r="K59" s="201"/>
      <c r="L59" s="201"/>
      <c r="M59" s="201"/>
      <c r="N59" s="201"/>
      <c r="O59" s="202"/>
      <c r="P59" s="212" t="s">
        <v>516</v>
      </c>
      <c r="Q59" s="212">
        <v>655</v>
      </c>
      <c r="R59" s="173"/>
    </row>
    <row r="60" spans="1:18" ht="14.25" customHeight="1">
      <c r="A60" s="155">
        <v>43</v>
      </c>
      <c r="B60" s="204"/>
      <c r="C60" s="204"/>
      <c r="D60" s="204"/>
      <c r="E60" s="204"/>
      <c r="F60" s="204"/>
      <c r="G60" s="204"/>
      <c r="H60" s="204"/>
      <c r="I60" s="200" t="s">
        <v>685</v>
      </c>
      <c r="J60" s="201"/>
      <c r="K60" s="201"/>
      <c r="L60" s="201"/>
      <c r="M60" s="201"/>
      <c r="N60" s="201"/>
      <c r="O60" s="202"/>
      <c r="P60" s="212"/>
      <c r="Q60" s="212">
        <v>300</v>
      </c>
      <c r="R60" s="173"/>
    </row>
    <row r="61" spans="1:18" ht="14.25" customHeight="1">
      <c r="A61" s="105"/>
      <c r="B61" s="214"/>
      <c r="C61" s="214"/>
      <c r="D61" s="214"/>
      <c r="E61" s="214"/>
      <c r="F61" s="214"/>
      <c r="G61" s="214"/>
      <c r="H61" s="214"/>
      <c r="I61" s="436" t="s">
        <v>669</v>
      </c>
      <c r="J61" s="437"/>
      <c r="K61" s="437"/>
      <c r="L61" s="437"/>
      <c r="M61" s="437"/>
      <c r="N61" s="437"/>
      <c r="O61" s="437"/>
      <c r="P61" s="437"/>
      <c r="Q61" s="438"/>
      <c r="R61" s="173"/>
    </row>
    <row r="62" spans="1:18" ht="14.25" customHeight="1">
      <c r="A62" s="155">
        <v>44</v>
      </c>
      <c r="B62" s="204"/>
      <c r="C62" s="204"/>
      <c r="D62" s="204"/>
      <c r="E62" s="204"/>
      <c r="F62" s="204"/>
      <c r="G62" s="204"/>
      <c r="H62" s="204"/>
      <c r="I62" s="200" t="s">
        <v>535</v>
      </c>
      <c r="J62" s="201"/>
      <c r="K62" s="201"/>
      <c r="L62" s="201"/>
      <c r="M62" s="201"/>
      <c r="N62" s="201"/>
      <c r="O62" s="202"/>
      <c r="P62" s="212"/>
      <c r="Q62" s="212">
        <v>650</v>
      </c>
      <c r="R62" s="173"/>
    </row>
    <row r="63" spans="1:18" ht="14.25" customHeight="1">
      <c r="A63" s="155">
        <v>45</v>
      </c>
      <c r="B63" s="204"/>
      <c r="C63" s="204"/>
      <c r="D63" s="204"/>
      <c r="E63" s="204"/>
      <c r="F63" s="204"/>
      <c r="G63" s="204"/>
      <c r="H63" s="204"/>
      <c r="I63" s="200" t="s">
        <v>536</v>
      </c>
      <c r="J63" s="201"/>
      <c r="K63" s="201"/>
      <c r="L63" s="201"/>
      <c r="M63" s="201"/>
      <c r="N63" s="201"/>
      <c r="O63" s="202"/>
      <c r="P63" s="212"/>
      <c r="Q63" s="212">
        <v>450</v>
      </c>
      <c r="R63" s="173"/>
    </row>
    <row r="64" spans="1:18" ht="14.25" customHeight="1">
      <c r="A64" s="155">
        <v>46</v>
      </c>
      <c r="B64" s="204"/>
      <c r="C64" s="204"/>
      <c r="D64" s="204"/>
      <c r="E64" s="204"/>
      <c r="F64" s="204"/>
      <c r="G64" s="204"/>
      <c r="H64" s="204"/>
      <c r="I64" s="200" t="s">
        <v>537</v>
      </c>
      <c r="J64" s="201"/>
      <c r="K64" s="201"/>
      <c r="L64" s="201"/>
      <c r="M64" s="201"/>
      <c r="N64" s="201"/>
      <c r="O64" s="202"/>
      <c r="P64" s="212"/>
      <c r="Q64" s="212">
        <v>500</v>
      </c>
      <c r="R64" s="173"/>
    </row>
    <row r="65" spans="1:18" ht="14.25" customHeight="1">
      <c r="A65" s="155">
        <v>47</v>
      </c>
      <c r="B65" s="204"/>
      <c r="C65" s="204"/>
      <c r="D65" s="204"/>
      <c r="E65" s="204"/>
      <c r="F65" s="204"/>
      <c r="G65" s="204"/>
      <c r="H65" s="204"/>
      <c r="I65" s="200" t="s">
        <v>672</v>
      </c>
      <c r="J65" s="201"/>
      <c r="K65" s="201"/>
      <c r="L65" s="201"/>
      <c r="M65" s="201"/>
      <c r="N65" s="201"/>
      <c r="O65" s="202"/>
      <c r="P65" s="212"/>
      <c r="Q65" s="212">
        <v>160</v>
      </c>
      <c r="R65" s="173"/>
    </row>
    <row r="66" spans="1:18" ht="14.25" customHeight="1">
      <c r="A66" s="155">
        <v>48</v>
      </c>
      <c r="B66" s="204"/>
      <c r="C66" s="204"/>
      <c r="D66" s="204"/>
      <c r="E66" s="204"/>
      <c r="F66" s="204"/>
      <c r="G66" s="204"/>
      <c r="H66" s="204"/>
      <c r="I66" s="200" t="s">
        <v>508</v>
      </c>
      <c r="J66" s="201"/>
      <c r="K66" s="201"/>
      <c r="L66" s="201"/>
      <c r="M66" s="201"/>
      <c r="N66" s="201"/>
      <c r="O66" s="202"/>
      <c r="P66" s="212"/>
      <c r="Q66" s="212">
        <v>1600</v>
      </c>
      <c r="R66" s="173"/>
    </row>
    <row r="67" spans="1:18" ht="14.25" customHeight="1">
      <c r="A67" s="155">
        <v>49</v>
      </c>
      <c r="B67" s="204"/>
      <c r="C67" s="204"/>
      <c r="D67" s="204"/>
      <c r="E67" s="204"/>
      <c r="F67" s="204"/>
      <c r="G67" s="204"/>
      <c r="H67" s="204"/>
      <c r="I67" s="200" t="s">
        <v>538</v>
      </c>
      <c r="J67" s="201"/>
      <c r="K67" s="201"/>
      <c r="L67" s="201"/>
      <c r="M67" s="201"/>
      <c r="N67" s="201"/>
      <c r="O67" s="202"/>
      <c r="P67" s="212"/>
      <c r="Q67" s="212">
        <v>836</v>
      </c>
      <c r="R67" s="173"/>
    </row>
    <row r="68" spans="1:18" ht="14.25" customHeight="1">
      <c r="A68" s="155"/>
      <c r="B68" s="204"/>
      <c r="C68" s="204"/>
      <c r="D68" s="204"/>
      <c r="E68" s="204"/>
      <c r="F68" s="204"/>
      <c r="G68" s="204"/>
      <c r="H68" s="204"/>
      <c r="I68" s="200"/>
      <c r="J68" s="201"/>
      <c r="K68" s="201"/>
      <c r="L68" s="201"/>
      <c r="M68" s="201"/>
      <c r="N68" s="201"/>
      <c r="O68" s="202"/>
      <c r="P68" s="212"/>
      <c r="Q68" s="212"/>
      <c r="R68" s="173"/>
    </row>
    <row r="69" spans="1:18" ht="14.25" customHeight="1">
      <c r="A69" s="155"/>
      <c r="B69" s="204"/>
      <c r="C69" s="204"/>
      <c r="D69" s="204"/>
      <c r="E69" s="204"/>
      <c r="F69" s="204"/>
      <c r="G69" s="204"/>
      <c r="H69" s="204"/>
      <c r="I69" s="436" t="s">
        <v>670</v>
      </c>
      <c r="J69" s="437"/>
      <c r="K69" s="437"/>
      <c r="L69" s="437"/>
      <c r="M69" s="437"/>
      <c r="N69" s="437"/>
      <c r="O69" s="437"/>
      <c r="P69" s="437"/>
      <c r="Q69" s="438"/>
      <c r="R69" s="173"/>
    </row>
    <row r="70" spans="1:18" ht="14.25" customHeight="1">
      <c r="A70" s="155">
        <v>50</v>
      </c>
      <c r="B70" s="204"/>
      <c r="C70" s="204"/>
      <c r="D70" s="204"/>
      <c r="E70" s="204"/>
      <c r="F70" s="204"/>
      <c r="G70" s="204"/>
      <c r="H70" s="204"/>
      <c r="I70" s="385" t="s">
        <v>177</v>
      </c>
      <c r="J70" s="386"/>
      <c r="K70" s="386"/>
      <c r="L70" s="386"/>
      <c r="M70" s="386"/>
      <c r="N70" s="386"/>
      <c r="O70" s="387"/>
      <c r="P70" s="205" t="s">
        <v>178</v>
      </c>
      <c r="Q70" s="192">
        <v>600</v>
      </c>
      <c r="R70" s="173"/>
    </row>
    <row r="71" spans="1:18" ht="14.25" customHeight="1">
      <c r="A71" s="155">
        <v>51</v>
      </c>
      <c r="B71" s="204"/>
      <c r="C71" s="204"/>
      <c r="D71" s="204"/>
      <c r="E71" s="204"/>
      <c r="F71" s="204"/>
      <c r="G71" s="204"/>
      <c r="H71" s="204"/>
      <c r="I71" s="385" t="s">
        <v>186</v>
      </c>
      <c r="J71" s="386"/>
      <c r="K71" s="386"/>
      <c r="L71" s="386"/>
      <c r="M71" s="386"/>
      <c r="N71" s="386"/>
      <c r="O71" s="387"/>
      <c r="P71" s="205" t="s">
        <v>187</v>
      </c>
      <c r="Q71" s="192">
        <v>485</v>
      </c>
      <c r="R71" s="173"/>
    </row>
    <row r="72" spans="1:18" ht="14.25" customHeight="1">
      <c r="A72" s="155">
        <v>52</v>
      </c>
      <c r="B72" s="204"/>
      <c r="C72" s="204"/>
      <c r="D72" s="204"/>
      <c r="E72" s="204"/>
      <c r="F72" s="204"/>
      <c r="G72" s="204"/>
      <c r="H72" s="204"/>
      <c r="I72" s="385" t="s">
        <v>190</v>
      </c>
      <c r="J72" s="386"/>
      <c r="K72" s="386"/>
      <c r="L72" s="386"/>
      <c r="M72" s="386"/>
      <c r="N72" s="386"/>
      <c r="O72" s="387"/>
      <c r="P72" s="205" t="s">
        <v>191</v>
      </c>
      <c r="Q72" s="192">
        <v>351</v>
      </c>
      <c r="R72" s="173"/>
    </row>
    <row r="73" spans="1:18" ht="14.25" customHeight="1">
      <c r="A73" s="155">
        <v>53</v>
      </c>
      <c r="B73" s="204"/>
      <c r="C73" s="204"/>
      <c r="D73" s="204"/>
      <c r="E73" s="204"/>
      <c r="F73" s="204"/>
      <c r="G73" s="204"/>
      <c r="H73" s="204"/>
      <c r="I73" s="441" t="s">
        <v>180</v>
      </c>
      <c r="J73" s="442"/>
      <c r="K73" s="442"/>
      <c r="L73" s="442"/>
      <c r="M73" s="442"/>
      <c r="N73" s="442"/>
      <c r="O73" s="443"/>
      <c r="P73" s="205" t="s">
        <v>181</v>
      </c>
      <c r="Q73" s="192">
        <v>425</v>
      </c>
      <c r="R73" s="173"/>
    </row>
    <row r="74" spans="1:18" ht="14.25" customHeight="1">
      <c r="A74" s="155">
        <v>54</v>
      </c>
      <c r="B74" s="204"/>
      <c r="C74" s="204"/>
      <c r="D74" s="204"/>
      <c r="E74" s="204"/>
      <c r="F74" s="204"/>
      <c r="G74" s="204"/>
      <c r="H74" s="204"/>
      <c r="I74" s="385" t="s">
        <v>416</v>
      </c>
      <c r="J74" s="386"/>
      <c r="K74" s="386"/>
      <c r="L74" s="386"/>
      <c r="M74" s="386"/>
      <c r="N74" s="386"/>
      <c r="O74" s="387"/>
      <c r="P74" s="205" t="s">
        <v>206</v>
      </c>
      <c r="Q74" s="192">
        <v>355</v>
      </c>
      <c r="R74" s="173"/>
    </row>
    <row r="75" spans="1:18" ht="14.25" customHeight="1">
      <c r="A75" s="155">
        <v>55</v>
      </c>
      <c r="B75" s="204"/>
      <c r="C75" s="204"/>
      <c r="D75" s="204"/>
      <c r="E75" s="204"/>
      <c r="F75" s="204"/>
      <c r="G75" s="204"/>
      <c r="H75" s="204"/>
      <c r="I75" s="385" t="s">
        <v>417</v>
      </c>
      <c r="J75" s="386"/>
      <c r="K75" s="386"/>
      <c r="L75" s="386"/>
      <c r="M75" s="386"/>
      <c r="N75" s="386"/>
      <c r="O75" s="387"/>
      <c r="P75" s="205" t="s">
        <v>195</v>
      </c>
      <c r="Q75" s="192">
        <v>450</v>
      </c>
      <c r="R75" s="173"/>
    </row>
    <row r="76" spans="1:18" ht="14.25" customHeight="1">
      <c r="A76" s="155">
        <v>56</v>
      </c>
      <c r="B76" s="204"/>
      <c r="C76" s="204"/>
      <c r="D76" s="204"/>
      <c r="E76" s="204"/>
      <c r="F76" s="204"/>
      <c r="G76" s="204"/>
      <c r="H76" s="204"/>
      <c r="I76" s="385" t="s">
        <v>188</v>
      </c>
      <c r="J76" s="386"/>
      <c r="K76" s="386"/>
      <c r="L76" s="386"/>
      <c r="M76" s="386"/>
      <c r="N76" s="386"/>
      <c r="O76" s="387"/>
      <c r="P76" s="205" t="s">
        <v>189</v>
      </c>
      <c r="Q76" s="192">
        <v>420</v>
      </c>
      <c r="R76" s="173"/>
    </row>
    <row r="77" spans="1:18" ht="14.25" customHeight="1">
      <c r="A77" s="155">
        <v>57</v>
      </c>
      <c r="B77" s="204"/>
      <c r="C77" s="204"/>
      <c r="D77" s="204"/>
      <c r="E77" s="204"/>
      <c r="F77" s="204"/>
      <c r="G77" s="204"/>
      <c r="H77" s="204"/>
      <c r="I77" s="385" t="s">
        <v>198</v>
      </c>
      <c r="J77" s="386"/>
      <c r="K77" s="386"/>
      <c r="L77" s="386"/>
      <c r="M77" s="386"/>
      <c r="N77" s="386"/>
      <c r="O77" s="387"/>
      <c r="P77" s="205" t="s">
        <v>199</v>
      </c>
      <c r="Q77" s="192">
        <v>365</v>
      </c>
      <c r="R77" s="173"/>
    </row>
    <row r="78" spans="1:18" ht="14.25" customHeight="1">
      <c r="A78" s="155">
        <v>58</v>
      </c>
      <c r="B78" s="204"/>
      <c r="C78" s="204"/>
      <c r="D78" s="204"/>
      <c r="E78" s="204"/>
      <c r="F78" s="204"/>
      <c r="G78" s="204"/>
      <c r="H78" s="204"/>
      <c r="I78" s="385" t="s">
        <v>182</v>
      </c>
      <c r="J78" s="386"/>
      <c r="K78" s="386"/>
      <c r="L78" s="386"/>
      <c r="M78" s="386"/>
      <c r="N78" s="386"/>
      <c r="O78" s="387"/>
      <c r="P78" s="264" t="s">
        <v>183</v>
      </c>
      <c r="Q78" s="192">
        <v>305</v>
      </c>
      <c r="R78" s="173"/>
    </row>
    <row r="79" spans="1:18" ht="14.25" customHeight="1">
      <c r="A79" s="155">
        <v>59</v>
      </c>
      <c r="B79" s="204"/>
      <c r="C79" s="204"/>
      <c r="D79" s="204"/>
      <c r="E79" s="204"/>
      <c r="F79" s="204"/>
      <c r="G79" s="204"/>
      <c r="H79" s="204"/>
      <c r="I79" s="385" t="s">
        <v>184</v>
      </c>
      <c r="J79" s="386"/>
      <c r="K79" s="386"/>
      <c r="L79" s="386"/>
      <c r="M79" s="386"/>
      <c r="N79" s="386"/>
      <c r="O79" s="387"/>
      <c r="P79" s="264" t="s">
        <v>185</v>
      </c>
      <c r="Q79" s="192">
        <v>415</v>
      </c>
      <c r="R79" s="173"/>
    </row>
    <row r="80" spans="1:18" ht="14.25" customHeight="1">
      <c r="A80" s="155">
        <v>60</v>
      </c>
      <c r="B80" s="204"/>
      <c r="C80" s="204"/>
      <c r="D80" s="204"/>
      <c r="E80" s="204"/>
      <c r="F80" s="204"/>
      <c r="G80" s="204"/>
      <c r="H80" s="204"/>
      <c r="I80" s="385" t="s">
        <v>418</v>
      </c>
      <c r="J80" s="386"/>
      <c r="K80" s="386"/>
      <c r="L80" s="386"/>
      <c r="M80" s="386"/>
      <c r="N80" s="386"/>
      <c r="O80" s="387"/>
      <c r="P80" s="205" t="s">
        <v>193</v>
      </c>
      <c r="Q80" s="192">
        <v>365</v>
      </c>
      <c r="R80" s="173"/>
    </row>
    <row r="81" spans="1:18" ht="14.25" customHeight="1">
      <c r="A81" s="155">
        <v>61</v>
      </c>
      <c r="B81" s="204"/>
      <c r="C81" s="204"/>
      <c r="D81" s="204"/>
      <c r="E81" s="204"/>
      <c r="F81" s="204"/>
      <c r="G81" s="204"/>
      <c r="H81" s="204"/>
      <c r="I81" s="384" t="s">
        <v>419</v>
      </c>
      <c r="J81" s="384"/>
      <c r="K81" s="384"/>
      <c r="L81" s="384"/>
      <c r="M81" s="384"/>
      <c r="N81" s="384"/>
      <c r="O81" s="384"/>
      <c r="P81" s="205" t="s">
        <v>202</v>
      </c>
      <c r="Q81" s="192">
        <v>365</v>
      </c>
      <c r="R81" s="173"/>
    </row>
    <row r="82" spans="1:18" ht="14.25" customHeight="1">
      <c r="A82" s="155">
        <v>62</v>
      </c>
      <c r="B82" s="204"/>
      <c r="C82" s="204"/>
      <c r="D82" s="204"/>
      <c r="E82" s="204"/>
      <c r="F82" s="204"/>
      <c r="G82" s="204"/>
      <c r="H82" s="204"/>
      <c r="I82" s="384" t="s">
        <v>203</v>
      </c>
      <c r="J82" s="384"/>
      <c r="K82" s="384"/>
      <c r="L82" s="384"/>
      <c r="M82" s="384"/>
      <c r="N82" s="384"/>
      <c r="O82" s="384"/>
      <c r="P82" s="205" t="s">
        <v>204</v>
      </c>
      <c r="Q82" s="192">
        <v>365</v>
      </c>
      <c r="R82" s="173"/>
    </row>
    <row r="83" spans="1:18" ht="14.25" customHeight="1">
      <c r="A83" s="155"/>
      <c r="B83" s="204"/>
      <c r="C83" s="204"/>
      <c r="D83" s="204"/>
      <c r="E83" s="204"/>
      <c r="F83" s="204"/>
      <c r="G83" s="204"/>
      <c r="H83" s="204"/>
      <c r="I83" s="200"/>
      <c r="J83" s="201"/>
      <c r="K83" s="201"/>
      <c r="L83" s="201"/>
      <c r="M83" s="201"/>
      <c r="N83" s="201"/>
      <c r="O83" s="202"/>
      <c r="P83" s="212"/>
      <c r="Q83" s="212"/>
      <c r="R83" s="173"/>
    </row>
    <row r="84" spans="1:18" ht="15">
      <c r="A84" s="155"/>
      <c r="B84" s="155"/>
      <c r="C84" s="155"/>
      <c r="D84" s="155"/>
      <c r="E84" s="155"/>
      <c r="F84" s="155"/>
      <c r="G84" s="155"/>
      <c r="H84" s="155"/>
      <c r="I84" s="402"/>
      <c r="J84" s="402"/>
      <c r="K84" s="402"/>
      <c r="L84" s="402"/>
      <c r="M84" s="402"/>
      <c r="N84" s="402"/>
      <c r="O84" s="402"/>
      <c r="P84" s="205"/>
      <c r="Q84" s="192"/>
      <c r="R84" s="173"/>
    </row>
    <row r="85" spans="1:18" ht="15">
      <c r="A85" s="189"/>
      <c r="B85" s="189"/>
      <c r="C85" s="189"/>
      <c r="D85" s="189"/>
      <c r="E85" s="189"/>
      <c r="F85" s="189"/>
      <c r="G85" s="189"/>
      <c r="H85" s="189"/>
      <c r="I85" s="394" t="s">
        <v>668</v>
      </c>
      <c r="J85" s="395"/>
      <c r="K85" s="395"/>
      <c r="L85" s="395"/>
      <c r="M85" s="395"/>
      <c r="N85" s="395"/>
      <c r="O85" s="395"/>
      <c r="P85" s="396"/>
      <c r="Q85" s="397"/>
      <c r="R85" s="173"/>
    </row>
    <row r="86" spans="1:18" ht="15">
      <c r="A86" s="155">
        <v>63</v>
      </c>
      <c r="B86" s="204"/>
      <c r="C86" s="204"/>
      <c r="D86" s="204"/>
      <c r="E86" s="204"/>
      <c r="F86" s="204"/>
      <c r="G86" s="204"/>
      <c r="H86" s="204"/>
      <c r="I86" s="388" t="s">
        <v>245</v>
      </c>
      <c r="J86" s="389"/>
      <c r="K86" s="389"/>
      <c r="L86" s="389"/>
      <c r="M86" s="389"/>
      <c r="N86" s="389"/>
      <c r="O86" s="390"/>
      <c r="P86" s="205" t="s">
        <v>246</v>
      </c>
      <c r="Q86" s="192">
        <v>100</v>
      </c>
      <c r="R86" s="176"/>
    </row>
    <row r="87" spans="1:18" ht="15">
      <c r="A87" s="155">
        <v>64</v>
      </c>
      <c r="B87" s="204"/>
      <c r="C87" s="204"/>
      <c r="D87" s="204"/>
      <c r="E87" s="204"/>
      <c r="F87" s="204"/>
      <c r="G87" s="204"/>
      <c r="H87" s="204"/>
      <c r="I87" s="388" t="s">
        <v>253</v>
      </c>
      <c r="J87" s="389"/>
      <c r="K87" s="389"/>
      <c r="L87" s="389"/>
      <c r="M87" s="389"/>
      <c r="N87" s="389"/>
      <c r="O87" s="390"/>
      <c r="P87" s="205" t="s">
        <v>254</v>
      </c>
      <c r="Q87" s="192">
        <v>255</v>
      </c>
      <c r="R87" s="176"/>
    </row>
    <row r="88" spans="1:18" ht="15">
      <c r="A88" s="155">
        <v>64</v>
      </c>
      <c r="B88" s="204"/>
      <c r="C88" s="204"/>
      <c r="D88" s="204"/>
      <c r="E88" s="204"/>
      <c r="F88" s="204"/>
      <c r="G88" s="204"/>
      <c r="H88" s="204"/>
      <c r="I88" s="388" t="s">
        <v>216</v>
      </c>
      <c r="J88" s="389"/>
      <c r="K88" s="389"/>
      <c r="L88" s="389"/>
      <c r="M88" s="389"/>
      <c r="N88" s="389"/>
      <c r="O88" s="390"/>
      <c r="P88" s="205" t="s">
        <v>217</v>
      </c>
      <c r="Q88" s="192">
        <v>465</v>
      </c>
      <c r="R88" s="177"/>
    </row>
    <row r="89" spans="1:18" ht="15">
      <c r="A89" s="155">
        <v>65</v>
      </c>
      <c r="B89" s="204"/>
      <c r="C89" s="204"/>
      <c r="D89" s="204"/>
      <c r="E89" s="204"/>
      <c r="F89" s="204"/>
      <c r="G89" s="204"/>
      <c r="H89" s="204"/>
      <c r="I89" s="388" t="s">
        <v>221</v>
      </c>
      <c r="J89" s="389"/>
      <c r="K89" s="389"/>
      <c r="L89" s="389"/>
      <c r="M89" s="389"/>
      <c r="N89" s="389"/>
      <c r="O89" s="390"/>
      <c r="P89" s="205" t="s">
        <v>222</v>
      </c>
      <c r="Q89" s="192">
        <v>120</v>
      </c>
      <c r="R89" s="176"/>
    </row>
    <row r="90" spans="1:18" ht="15">
      <c r="A90" s="155">
        <v>66</v>
      </c>
      <c r="B90" s="204"/>
      <c r="C90" s="204"/>
      <c r="D90" s="204"/>
      <c r="E90" s="204"/>
      <c r="F90" s="204"/>
      <c r="G90" s="204"/>
      <c r="H90" s="204"/>
      <c r="I90" s="388" t="s">
        <v>207</v>
      </c>
      <c r="J90" s="389"/>
      <c r="K90" s="389"/>
      <c r="L90" s="389"/>
      <c r="M90" s="389"/>
      <c r="N90" s="389"/>
      <c r="O90" s="390"/>
      <c r="P90" s="205" t="s">
        <v>208</v>
      </c>
      <c r="Q90" s="192">
        <v>150</v>
      </c>
      <c r="R90" s="177"/>
    </row>
    <row r="91" spans="1:18" ht="15">
      <c r="A91" s="155">
        <v>67</v>
      </c>
      <c r="B91" s="204"/>
      <c r="C91" s="204"/>
      <c r="D91" s="204"/>
      <c r="E91" s="204"/>
      <c r="F91" s="204"/>
      <c r="G91" s="204"/>
      <c r="H91" s="204"/>
      <c r="I91" s="388" t="s">
        <v>679</v>
      </c>
      <c r="J91" s="389"/>
      <c r="K91" s="389"/>
      <c r="L91" s="389"/>
      <c r="M91" s="389"/>
      <c r="N91" s="389"/>
      <c r="O91" s="390"/>
      <c r="P91" s="205"/>
      <c r="Q91" s="192">
        <v>495</v>
      </c>
      <c r="R91" s="177"/>
    </row>
    <row r="92" spans="1:18" ht="15">
      <c r="A92" s="155">
        <v>68</v>
      </c>
      <c r="B92" s="204"/>
      <c r="C92" s="204"/>
      <c r="D92" s="204"/>
      <c r="E92" s="204"/>
      <c r="F92" s="204"/>
      <c r="G92" s="204"/>
      <c r="H92" s="204"/>
      <c r="I92" s="388" t="s">
        <v>420</v>
      </c>
      <c r="J92" s="389"/>
      <c r="K92" s="389"/>
      <c r="L92" s="389"/>
      <c r="M92" s="389"/>
      <c r="N92" s="389"/>
      <c r="O92" s="390"/>
      <c r="P92" s="205" t="s">
        <v>263</v>
      </c>
      <c r="Q92" s="192">
        <v>250</v>
      </c>
      <c r="R92" s="176"/>
    </row>
    <row r="93" spans="1:18" ht="15">
      <c r="A93" s="155">
        <v>69</v>
      </c>
      <c r="B93" s="204"/>
      <c r="C93" s="204"/>
      <c r="D93" s="204"/>
      <c r="E93" s="204"/>
      <c r="F93" s="204"/>
      <c r="G93" s="204"/>
      <c r="H93" s="204"/>
      <c r="I93" s="388" t="s">
        <v>421</v>
      </c>
      <c r="J93" s="389"/>
      <c r="K93" s="389"/>
      <c r="L93" s="389"/>
      <c r="M93" s="389"/>
      <c r="N93" s="389"/>
      <c r="O93" s="390"/>
      <c r="P93" s="205" t="s">
        <v>266</v>
      </c>
      <c r="Q93" s="192">
        <v>250</v>
      </c>
      <c r="R93" s="176"/>
    </row>
    <row r="94" spans="1:18" ht="15">
      <c r="A94" s="155">
        <v>70</v>
      </c>
      <c r="B94" s="204"/>
      <c r="C94" s="204"/>
      <c r="D94" s="204"/>
      <c r="E94" s="204"/>
      <c r="F94" s="204"/>
      <c r="G94" s="204"/>
      <c r="H94" s="204"/>
      <c r="I94" s="388" t="s">
        <v>422</v>
      </c>
      <c r="J94" s="389"/>
      <c r="K94" s="389"/>
      <c r="L94" s="389"/>
      <c r="M94" s="389"/>
      <c r="N94" s="389"/>
      <c r="O94" s="390"/>
      <c r="P94" s="205" t="s">
        <v>232</v>
      </c>
      <c r="Q94" s="192">
        <v>250</v>
      </c>
      <c r="R94" s="176"/>
    </row>
    <row r="95" spans="1:18" ht="15">
      <c r="A95" s="155">
        <v>71</v>
      </c>
      <c r="B95" s="204"/>
      <c r="C95" s="204"/>
      <c r="D95" s="204"/>
      <c r="E95" s="204"/>
      <c r="F95" s="204"/>
      <c r="G95" s="204"/>
      <c r="H95" s="204"/>
      <c r="I95" s="388" t="s">
        <v>233</v>
      </c>
      <c r="J95" s="389"/>
      <c r="K95" s="389"/>
      <c r="L95" s="389"/>
      <c r="M95" s="389"/>
      <c r="N95" s="389"/>
      <c r="O95" s="390"/>
      <c r="P95" s="205" t="s">
        <v>234</v>
      </c>
      <c r="Q95" s="192">
        <v>650</v>
      </c>
      <c r="R95" s="176"/>
    </row>
    <row r="96" spans="1:18" ht="15">
      <c r="A96" s="155">
        <v>72</v>
      </c>
      <c r="B96" s="204"/>
      <c r="C96" s="204"/>
      <c r="D96" s="204"/>
      <c r="E96" s="204"/>
      <c r="F96" s="204"/>
      <c r="G96" s="204"/>
      <c r="H96" s="204"/>
      <c r="I96" s="388" t="s">
        <v>268</v>
      </c>
      <c r="J96" s="389"/>
      <c r="K96" s="389"/>
      <c r="L96" s="389"/>
      <c r="M96" s="389"/>
      <c r="N96" s="389"/>
      <c r="O96" s="390"/>
      <c r="P96" s="205" t="s">
        <v>269</v>
      </c>
      <c r="Q96" s="192">
        <v>250</v>
      </c>
      <c r="R96" s="176"/>
    </row>
    <row r="97" spans="1:18" ht="15">
      <c r="A97" s="155">
        <v>73</v>
      </c>
      <c r="B97" s="204"/>
      <c r="C97" s="204"/>
      <c r="D97" s="204"/>
      <c r="E97" s="204"/>
      <c r="F97" s="204"/>
      <c r="G97" s="204"/>
      <c r="H97" s="204"/>
      <c r="I97" s="388" t="s">
        <v>247</v>
      </c>
      <c r="J97" s="389"/>
      <c r="K97" s="389"/>
      <c r="L97" s="389"/>
      <c r="M97" s="389"/>
      <c r="N97" s="389"/>
      <c r="O97" s="390"/>
      <c r="P97" s="205" t="s">
        <v>248</v>
      </c>
      <c r="Q97" s="192">
        <v>250</v>
      </c>
      <c r="R97" s="176"/>
    </row>
    <row r="98" spans="1:18" ht="15">
      <c r="A98" s="155">
        <v>74</v>
      </c>
      <c r="B98" s="204"/>
      <c r="C98" s="204"/>
      <c r="D98" s="204"/>
      <c r="E98" s="204"/>
      <c r="F98" s="204"/>
      <c r="G98" s="204"/>
      <c r="H98" s="204"/>
      <c r="I98" s="388" t="s">
        <v>228</v>
      </c>
      <c r="J98" s="389"/>
      <c r="K98" s="389"/>
      <c r="L98" s="389"/>
      <c r="M98" s="389"/>
      <c r="N98" s="389"/>
      <c r="O98" s="390"/>
      <c r="P98" s="205" t="s">
        <v>229</v>
      </c>
      <c r="Q98" s="192">
        <v>250</v>
      </c>
      <c r="R98" s="176"/>
    </row>
    <row r="99" spans="1:18" ht="15">
      <c r="A99" s="155">
        <v>75</v>
      </c>
      <c r="B99" s="204"/>
      <c r="C99" s="204"/>
      <c r="D99" s="204"/>
      <c r="E99" s="204"/>
      <c r="F99" s="204"/>
      <c r="G99" s="204"/>
      <c r="H99" s="204"/>
      <c r="I99" s="388" t="s">
        <v>242</v>
      </c>
      <c r="J99" s="389"/>
      <c r="K99" s="389"/>
      <c r="L99" s="389"/>
      <c r="M99" s="389"/>
      <c r="N99" s="389"/>
      <c r="O99" s="390"/>
      <c r="P99" s="205" t="s">
        <v>243</v>
      </c>
      <c r="Q99" s="192">
        <v>175</v>
      </c>
      <c r="R99" s="176"/>
    </row>
    <row r="100" spans="1:18" ht="15">
      <c r="A100" s="155">
        <v>76</v>
      </c>
      <c r="B100" s="204"/>
      <c r="C100" s="204"/>
      <c r="D100" s="204"/>
      <c r="E100" s="204"/>
      <c r="F100" s="204"/>
      <c r="G100" s="204"/>
      <c r="H100" s="204"/>
      <c r="I100" s="388" t="s">
        <v>249</v>
      </c>
      <c r="J100" s="389"/>
      <c r="K100" s="389"/>
      <c r="L100" s="389"/>
      <c r="M100" s="389"/>
      <c r="N100" s="389"/>
      <c r="O100" s="390"/>
      <c r="P100" s="205" t="s">
        <v>250</v>
      </c>
      <c r="Q100" s="192">
        <v>355</v>
      </c>
      <c r="R100" s="177"/>
    </row>
    <row r="101" spans="1:18" ht="29.25" customHeight="1">
      <c r="A101" s="155">
        <v>77</v>
      </c>
      <c r="B101" s="155"/>
      <c r="C101" s="155"/>
      <c r="D101" s="155"/>
      <c r="E101" s="155"/>
      <c r="F101" s="155"/>
      <c r="G101" s="155"/>
      <c r="H101" s="155"/>
      <c r="I101" s="451" t="s">
        <v>423</v>
      </c>
      <c r="J101" s="451"/>
      <c r="K101" s="451"/>
      <c r="L101" s="451"/>
      <c r="M101" s="451"/>
      <c r="N101" s="451"/>
      <c r="O101" s="451"/>
      <c r="P101" s="206" t="s">
        <v>458</v>
      </c>
      <c r="Q101" s="192">
        <v>500</v>
      </c>
      <c r="R101" s="177"/>
    </row>
    <row r="102" spans="1:18" ht="15">
      <c r="A102" s="155">
        <v>78</v>
      </c>
      <c r="B102" s="204"/>
      <c r="C102" s="204"/>
      <c r="D102" s="204"/>
      <c r="E102" s="204"/>
      <c r="F102" s="204"/>
      <c r="G102" s="204"/>
      <c r="H102" s="204"/>
      <c r="I102" s="388" t="s">
        <v>424</v>
      </c>
      <c r="J102" s="389"/>
      <c r="K102" s="389"/>
      <c r="L102" s="389"/>
      <c r="M102" s="389"/>
      <c r="N102" s="389"/>
      <c r="O102" s="390"/>
      <c r="P102" s="205" t="s">
        <v>238</v>
      </c>
      <c r="Q102" s="192">
        <v>255</v>
      </c>
      <c r="R102" s="176"/>
    </row>
    <row r="103" spans="1:18" ht="15">
      <c r="A103" s="155">
        <v>79</v>
      </c>
      <c r="B103" s="204"/>
      <c r="C103" s="204"/>
      <c r="D103" s="204"/>
      <c r="E103" s="204"/>
      <c r="F103" s="204"/>
      <c r="G103" s="204"/>
      <c r="H103" s="204"/>
      <c r="I103" s="209" t="s">
        <v>559</v>
      </c>
      <c r="J103" s="207"/>
      <c r="K103" s="207"/>
      <c r="L103" s="207"/>
      <c r="M103" s="207"/>
      <c r="N103" s="207"/>
      <c r="O103" s="208"/>
      <c r="P103" s="205"/>
      <c r="Q103" s="192">
        <v>1000</v>
      </c>
      <c r="R103" s="176"/>
    </row>
    <row r="104" spans="1:18" ht="15">
      <c r="A104" s="155">
        <v>80</v>
      </c>
      <c r="B104" s="204"/>
      <c r="C104" s="204"/>
      <c r="D104" s="204"/>
      <c r="E104" s="204"/>
      <c r="F104" s="204"/>
      <c r="G104" s="204"/>
      <c r="H104" s="204"/>
      <c r="I104" s="209" t="s">
        <v>560</v>
      </c>
      <c r="J104" s="207"/>
      <c r="K104" s="207"/>
      <c r="L104" s="207"/>
      <c r="M104" s="207"/>
      <c r="N104" s="207"/>
      <c r="O104" s="208"/>
      <c r="P104" s="205"/>
      <c r="Q104" s="192">
        <v>1000</v>
      </c>
      <c r="R104" s="176"/>
    </row>
    <row r="105" spans="1:18" ht="15">
      <c r="A105" s="155">
        <v>81</v>
      </c>
      <c r="B105" s="204"/>
      <c r="C105" s="204"/>
      <c r="D105" s="204"/>
      <c r="E105" s="204"/>
      <c r="F105" s="204"/>
      <c r="G105" s="204"/>
      <c r="H105" s="204"/>
      <c r="I105" s="209" t="s">
        <v>561</v>
      </c>
      <c r="J105" s="207"/>
      <c r="K105" s="207"/>
      <c r="L105" s="207"/>
      <c r="M105" s="207"/>
      <c r="N105" s="207"/>
      <c r="O105" s="208"/>
      <c r="P105" s="205"/>
      <c r="Q105" s="192">
        <v>800</v>
      </c>
      <c r="R105" s="176"/>
    </row>
    <row r="106" spans="1:18" ht="15">
      <c r="A106" s="155">
        <v>82</v>
      </c>
      <c r="B106" s="204"/>
      <c r="C106" s="204"/>
      <c r="D106" s="204"/>
      <c r="E106" s="204"/>
      <c r="F106" s="204"/>
      <c r="G106" s="204"/>
      <c r="H106" s="204"/>
      <c r="I106" s="209" t="s">
        <v>562</v>
      </c>
      <c r="J106" s="207"/>
      <c r="K106" s="207"/>
      <c r="L106" s="207"/>
      <c r="M106" s="207"/>
      <c r="N106" s="207"/>
      <c r="O106" s="208"/>
      <c r="P106" s="205"/>
      <c r="Q106" s="192">
        <v>80</v>
      </c>
      <c r="R106" s="176"/>
    </row>
    <row r="107" spans="1:18" ht="15">
      <c r="A107" s="155">
        <v>83</v>
      </c>
      <c r="B107" s="204"/>
      <c r="C107" s="204"/>
      <c r="D107" s="204"/>
      <c r="E107" s="204"/>
      <c r="F107" s="204"/>
      <c r="G107" s="204"/>
      <c r="H107" s="204"/>
      <c r="I107" s="209" t="s">
        <v>563</v>
      </c>
      <c r="J107" s="207"/>
      <c r="K107" s="207"/>
      <c r="L107" s="207"/>
      <c r="M107" s="207"/>
      <c r="N107" s="207"/>
      <c r="O107" s="208"/>
      <c r="P107" s="205"/>
      <c r="Q107" s="192">
        <v>500</v>
      </c>
      <c r="R107" s="176"/>
    </row>
    <row r="108" spans="1:18" ht="15">
      <c r="A108" s="155">
        <v>84</v>
      </c>
      <c r="B108" s="204"/>
      <c r="C108" s="204"/>
      <c r="D108" s="204"/>
      <c r="E108" s="204"/>
      <c r="F108" s="204"/>
      <c r="G108" s="204"/>
      <c r="H108" s="204"/>
      <c r="I108" s="209" t="s">
        <v>564</v>
      </c>
      <c r="J108" s="207"/>
      <c r="K108" s="207"/>
      <c r="L108" s="207"/>
      <c r="M108" s="207"/>
      <c r="N108" s="207"/>
      <c r="O108" s="208"/>
      <c r="P108" s="205"/>
      <c r="Q108" s="192">
        <v>250</v>
      </c>
      <c r="R108" s="176"/>
    </row>
    <row r="109" spans="1:18" ht="15">
      <c r="A109" s="155">
        <v>85</v>
      </c>
      <c r="B109" s="204"/>
      <c r="C109" s="204"/>
      <c r="D109" s="204"/>
      <c r="E109" s="204"/>
      <c r="F109" s="204"/>
      <c r="G109" s="204"/>
      <c r="H109" s="204"/>
      <c r="I109" s="209" t="s">
        <v>565</v>
      </c>
      <c r="J109" s="207"/>
      <c r="K109" s="207"/>
      <c r="L109" s="207"/>
      <c r="M109" s="207"/>
      <c r="N109" s="207"/>
      <c r="O109" s="208"/>
      <c r="P109" s="205" t="s">
        <v>567</v>
      </c>
      <c r="Q109" s="192">
        <v>250</v>
      </c>
      <c r="R109" s="176"/>
    </row>
    <row r="110" spans="1:18" ht="15">
      <c r="A110" s="155">
        <v>86</v>
      </c>
      <c r="B110" s="204"/>
      <c r="C110" s="204"/>
      <c r="D110" s="204"/>
      <c r="E110" s="204"/>
      <c r="F110" s="204"/>
      <c r="G110" s="204"/>
      <c r="H110" s="204"/>
      <c r="I110" s="209" t="s">
        <v>682</v>
      </c>
      <c r="J110" s="207"/>
      <c r="K110" s="207"/>
      <c r="L110" s="207"/>
      <c r="M110" s="207"/>
      <c r="N110" s="207"/>
      <c r="O110" s="208"/>
      <c r="P110" s="205" t="s">
        <v>566</v>
      </c>
      <c r="Q110" s="192">
        <v>100</v>
      </c>
      <c r="R110" s="176"/>
    </row>
    <row r="111" spans="1:18" ht="15">
      <c r="A111" s="155">
        <v>87</v>
      </c>
      <c r="B111" s="204"/>
      <c r="C111" s="204"/>
      <c r="D111" s="204"/>
      <c r="E111" s="204"/>
      <c r="F111" s="204"/>
      <c r="G111" s="204"/>
      <c r="H111" s="204"/>
      <c r="I111" s="209" t="s">
        <v>568</v>
      </c>
      <c r="J111" s="207"/>
      <c r="K111" s="207"/>
      <c r="L111" s="207"/>
      <c r="M111" s="207"/>
      <c r="N111" s="207"/>
      <c r="O111" s="208"/>
      <c r="P111" s="205" t="s">
        <v>569</v>
      </c>
      <c r="Q111" s="192">
        <v>250</v>
      </c>
      <c r="R111" s="176"/>
    </row>
    <row r="112" spans="1:18" ht="15">
      <c r="A112" s="155">
        <v>88</v>
      </c>
      <c r="B112" s="204"/>
      <c r="C112" s="204"/>
      <c r="D112" s="204"/>
      <c r="E112" s="204"/>
      <c r="F112" s="204"/>
      <c r="G112" s="204"/>
      <c r="H112" s="204"/>
      <c r="I112" s="209" t="s">
        <v>570</v>
      </c>
      <c r="J112" s="207"/>
      <c r="K112" s="207"/>
      <c r="L112" s="207"/>
      <c r="M112" s="207"/>
      <c r="N112" s="207"/>
      <c r="O112" s="208"/>
      <c r="P112" s="205" t="s">
        <v>571</v>
      </c>
      <c r="Q112" s="192">
        <v>400</v>
      </c>
      <c r="R112" s="176"/>
    </row>
    <row r="113" spans="1:18" ht="15">
      <c r="A113" s="155">
        <v>89</v>
      </c>
      <c r="B113" s="204"/>
      <c r="C113" s="204"/>
      <c r="D113" s="204"/>
      <c r="E113" s="204"/>
      <c r="F113" s="204"/>
      <c r="G113" s="204"/>
      <c r="H113" s="204"/>
      <c r="I113" s="209" t="s">
        <v>572</v>
      </c>
      <c r="J113" s="207"/>
      <c r="K113" s="207"/>
      <c r="L113" s="207"/>
      <c r="M113" s="207"/>
      <c r="N113" s="207"/>
      <c r="O113" s="208"/>
      <c r="P113" s="205" t="s">
        <v>573</v>
      </c>
      <c r="Q113" s="192">
        <v>250</v>
      </c>
      <c r="R113" s="176"/>
    </row>
    <row r="114" spans="1:18" ht="15">
      <c r="A114" s="155">
        <v>90</v>
      </c>
      <c r="B114" s="204"/>
      <c r="C114" s="204"/>
      <c r="D114" s="204"/>
      <c r="E114" s="204"/>
      <c r="F114" s="204"/>
      <c r="G114" s="204"/>
      <c r="H114" s="204"/>
      <c r="I114" s="209" t="s">
        <v>574</v>
      </c>
      <c r="J114" s="207"/>
      <c r="K114" s="207"/>
      <c r="L114" s="207"/>
      <c r="M114" s="207"/>
      <c r="N114" s="207"/>
      <c r="O114" s="208"/>
      <c r="P114" s="205" t="s">
        <v>575</v>
      </c>
      <c r="Q114" s="192">
        <v>250</v>
      </c>
      <c r="R114" s="176"/>
    </row>
    <row r="115" spans="1:18" ht="15">
      <c r="A115" s="155">
        <v>91</v>
      </c>
      <c r="B115" s="204"/>
      <c r="C115" s="204"/>
      <c r="D115" s="204"/>
      <c r="E115" s="204"/>
      <c r="F115" s="204"/>
      <c r="G115" s="204"/>
      <c r="H115" s="204"/>
      <c r="I115" s="209" t="s">
        <v>576</v>
      </c>
      <c r="J115" s="207"/>
      <c r="K115" s="207"/>
      <c r="L115" s="207"/>
      <c r="M115" s="207"/>
      <c r="N115" s="207"/>
      <c r="O115" s="208"/>
      <c r="P115" s="205" t="s">
        <v>577</v>
      </c>
      <c r="Q115" s="192">
        <v>250</v>
      </c>
      <c r="R115" s="176"/>
    </row>
    <row r="116" spans="1:18" ht="15">
      <c r="A116" s="155">
        <v>92</v>
      </c>
      <c r="B116" s="204"/>
      <c r="C116" s="204"/>
      <c r="D116" s="204"/>
      <c r="E116" s="204"/>
      <c r="F116" s="204"/>
      <c r="G116" s="204"/>
      <c r="H116" s="204"/>
      <c r="I116" s="209" t="s">
        <v>578</v>
      </c>
      <c r="J116" s="207"/>
      <c r="K116" s="207"/>
      <c r="L116" s="207"/>
      <c r="M116" s="207"/>
      <c r="N116" s="207"/>
      <c r="O116" s="208"/>
      <c r="P116" s="205" t="s">
        <v>579</v>
      </c>
      <c r="Q116" s="192">
        <v>250</v>
      </c>
      <c r="R116" s="176"/>
    </row>
    <row r="117" spans="1:18" ht="15">
      <c r="A117" s="155">
        <v>93</v>
      </c>
      <c r="B117" s="204"/>
      <c r="C117" s="204"/>
      <c r="D117" s="204"/>
      <c r="E117" s="204"/>
      <c r="F117" s="204"/>
      <c r="G117" s="204"/>
      <c r="H117" s="204"/>
      <c r="I117" s="209" t="s">
        <v>580</v>
      </c>
      <c r="J117" s="207"/>
      <c r="K117" s="207"/>
      <c r="L117" s="207"/>
      <c r="M117" s="207"/>
      <c r="N117" s="207"/>
      <c r="O117" s="208"/>
      <c r="P117" s="205" t="s">
        <v>581</v>
      </c>
      <c r="Q117" s="192">
        <v>700</v>
      </c>
      <c r="R117" s="176"/>
    </row>
    <row r="118" spans="1:18" ht="15">
      <c r="A118" s="155">
        <v>94</v>
      </c>
      <c r="B118" s="204"/>
      <c r="C118" s="204"/>
      <c r="D118" s="204"/>
      <c r="E118" s="204"/>
      <c r="F118" s="204"/>
      <c r="G118" s="204"/>
      <c r="H118" s="204"/>
      <c r="I118" s="209" t="s">
        <v>582</v>
      </c>
      <c r="J118" s="207"/>
      <c r="K118" s="207"/>
      <c r="L118" s="207"/>
      <c r="M118" s="207"/>
      <c r="N118" s="207"/>
      <c r="O118" s="208"/>
      <c r="P118" s="205" t="s">
        <v>583</v>
      </c>
      <c r="Q118" s="192">
        <v>250</v>
      </c>
      <c r="R118" s="176"/>
    </row>
    <row r="119" spans="1:18" ht="15">
      <c r="A119" s="155">
        <v>95</v>
      </c>
      <c r="B119" s="204"/>
      <c r="C119" s="204"/>
      <c r="D119" s="204"/>
      <c r="E119" s="204"/>
      <c r="F119" s="204"/>
      <c r="G119" s="204"/>
      <c r="H119" s="204"/>
      <c r="I119" s="209" t="s">
        <v>584</v>
      </c>
      <c r="J119" s="207"/>
      <c r="K119" s="207"/>
      <c r="L119" s="207"/>
      <c r="M119" s="207"/>
      <c r="N119" s="207"/>
      <c r="O119" s="208"/>
      <c r="P119" s="205" t="s">
        <v>585</v>
      </c>
      <c r="Q119" s="192">
        <v>250</v>
      </c>
      <c r="R119" s="176"/>
    </row>
    <row r="120" spans="1:18" ht="15">
      <c r="A120" s="155">
        <v>96</v>
      </c>
      <c r="B120" s="204"/>
      <c r="C120" s="204"/>
      <c r="D120" s="204"/>
      <c r="E120" s="204"/>
      <c r="F120" s="204"/>
      <c r="G120" s="204"/>
      <c r="H120" s="204"/>
      <c r="I120" s="209" t="s">
        <v>586</v>
      </c>
      <c r="J120" s="207"/>
      <c r="K120" s="207"/>
      <c r="L120" s="207"/>
      <c r="M120" s="207"/>
      <c r="N120" s="207"/>
      <c r="O120" s="208"/>
      <c r="P120" s="205" t="s">
        <v>587</v>
      </c>
      <c r="Q120" s="192">
        <v>300</v>
      </c>
      <c r="R120" s="176"/>
    </row>
    <row r="121" spans="1:18" ht="15">
      <c r="A121" s="155">
        <v>97</v>
      </c>
      <c r="B121" s="204"/>
      <c r="C121" s="204"/>
      <c r="D121" s="204"/>
      <c r="E121" s="204"/>
      <c r="F121" s="204"/>
      <c r="G121" s="204"/>
      <c r="H121" s="204"/>
      <c r="I121" s="209" t="s">
        <v>588</v>
      </c>
      <c r="J121" s="207"/>
      <c r="K121" s="207"/>
      <c r="L121" s="207"/>
      <c r="M121" s="207"/>
      <c r="N121" s="207"/>
      <c r="O121" s="208"/>
      <c r="P121" s="205" t="s">
        <v>589</v>
      </c>
      <c r="Q121" s="192">
        <v>300</v>
      </c>
      <c r="R121" s="176"/>
    </row>
    <row r="122" spans="1:18" ht="15">
      <c r="A122" s="155">
        <v>98</v>
      </c>
      <c r="B122" s="204"/>
      <c r="C122" s="204"/>
      <c r="D122" s="204"/>
      <c r="E122" s="204"/>
      <c r="F122" s="204"/>
      <c r="G122" s="204"/>
      <c r="H122" s="204"/>
      <c r="I122" s="209" t="s">
        <v>590</v>
      </c>
      <c r="J122" s="207"/>
      <c r="K122" s="207"/>
      <c r="L122" s="207"/>
      <c r="M122" s="207"/>
      <c r="N122" s="207"/>
      <c r="O122" s="208"/>
      <c r="P122" s="205" t="s">
        <v>591</v>
      </c>
      <c r="Q122" s="192">
        <v>350</v>
      </c>
      <c r="R122" s="176"/>
    </row>
    <row r="123" spans="1:18" ht="15">
      <c r="A123" s="155">
        <v>99</v>
      </c>
      <c r="B123" s="204"/>
      <c r="C123" s="204"/>
      <c r="D123" s="204"/>
      <c r="E123" s="204"/>
      <c r="F123" s="204"/>
      <c r="G123" s="204"/>
      <c r="H123" s="204"/>
      <c r="I123" s="209" t="s">
        <v>592</v>
      </c>
      <c r="J123" s="207"/>
      <c r="K123" s="207"/>
      <c r="L123" s="207"/>
      <c r="M123" s="207"/>
      <c r="N123" s="207"/>
      <c r="O123" s="208"/>
      <c r="P123" s="205" t="s">
        <v>593</v>
      </c>
      <c r="Q123" s="192">
        <v>350</v>
      </c>
      <c r="R123" s="176"/>
    </row>
    <row r="124" spans="1:18" ht="15">
      <c r="A124" s="155">
        <v>100</v>
      </c>
      <c r="B124" s="204"/>
      <c r="C124" s="204"/>
      <c r="D124" s="204"/>
      <c r="E124" s="204"/>
      <c r="F124" s="204"/>
      <c r="G124" s="204"/>
      <c r="H124" s="204"/>
      <c r="I124" s="209" t="s">
        <v>594</v>
      </c>
      <c r="J124" s="207"/>
      <c r="K124" s="207"/>
      <c r="L124" s="207"/>
      <c r="M124" s="207"/>
      <c r="N124" s="207"/>
      <c r="O124" s="208"/>
      <c r="P124" s="205" t="s">
        <v>595</v>
      </c>
      <c r="Q124" s="192">
        <v>200</v>
      </c>
      <c r="R124" s="176"/>
    </row>
    <row r="125" spans="1:18" ht="15">
      <c r="A125" s="155">
        <v>101</v>
      </c>
      <c r="B125" s="204"/>
      <c r="C125" s="204"/>
      <c r="D125" s="204"/>
      <c r="E125" s="204"/>
      <c r="F125" s="204"/>
      <c r="G125" s="204"/>
      <c r="H125" s="204"/>
      <c r="I125" s="209" t="s">
        <v>596</v>
      </c>
      <c r="J125" s="207"/>
      <c r="K125" s="207"/>
      <c r="L125" s="207"/>
      <c r="M125" s="207"/>
      <c r="N125" s="207"/>
      <c r="O125" s="208"/>
      <c r="P125" s="205" t="s">
        <v>597</v>
      </c>
      <c r="Q125" s="192">
        <v>100</v>
      </c>
      <c r="R125" s="176"/>
    </row>
    <row r="126" spans="1:18" ht="15">
      <c r="A126" s="155">
        <v>102</v>
      </c>
      <c r="B126" s="204"/>
      <c r="C126" s="204"/>
      <c r="D126" s="204"/>
      <c r="E126" s="204"/>
      <c r="F126" s="204"/>
      <c r="G126" s="204"/>
      <c r="H126" s="204"/>
      <c r="I126" s="209" t="s">
        <v>598</v>
      </c>
      <c r="J126" s="207"/>
      <c r="K126" s="207"/>
      <c r="L126" s="207"/>
      <c r="M126" s="207"/>
      <c r="N126" s="207"/>
      <c r="O126" s="208"/>
      <c r="P126" s="205" t="s">
        <v>599</v>
      </c>
      <c r="Q126" s="192">
        <v>300</v>
      </c>
      <c r="R126" s="176"/>
    </row>
    <row r="127" spans="1:18" ht="15">
      <c r="A127" s="155">
        <v>103</v>
      </c>
      <c r="B127" s="204"/>
      <c r="C127" s="204"/>
      <c r="D127" s="204"/>
      <c r="E127" s="204"/>
      <c r="F127" s="204"/>
      <c r="G127" s="204"/>
      <c r="H127" s="204"/>
      <c r="I127" s="209" t="s">
        <v>600</v>
      </c>
      <c r="J127" s="207"/>
      <c r="K127" s="207"/>
      <c r="L127" s="207"/>
      <c r="M127" s="207"/>
      <c r="N127" s="207"/>
      <c r="O127" s="208"/>
      <c r="P127" s="205" t="s">
        <v>601</v>
      </c>
      <c r="Q127" s="192">
        <v>120</v>
      </c>
      <c r="R127" s="176"/>
    </row>
    <row r="128" spans="1:18" ht="15">
      <c r="A128" s="155">
        <v>104</v>
      </c>
      <c r="B128" s="204"/>
      <c r="C128" s="204"/>
      <c r="D128" s="204"/>
      <c r="E128" s="204"/>
      <c r="F128" s="204"/>
      <c r="G128" s="204"/>
      <c r="H128" s="204"/>
      <c r="I128" s="209" t="s">
        <v>602</v>
      </c>
      <c r="J128" s="207"/>
      <c r="K128" s="207"/>
      <c r="L128" s="207"/>
      <c r="M128" s="207"/>
      <c r="N128" s="207"/>
      <c r="O128" s="208"/>
      <c r="P128" s="205" t="s">
        <v>603</v>
      </c>
      <c r="Q128" s="192">
        <v>250</v>
      </c>
      <c r="R128" s="176"/>
    </row>
    <row r="129" spans="1:18" ht="15">
      <c r="A129" s="155">
        <v>105</v>
      </c>
      <c r="B129" s="204"/>
      <c r="C129" s="204"/>
      <c r="D129" s="204"/>
      <c r="E129" s="204"/>
      <c r="F129" s="204"/>
      <c r="G129" s="204"/>
      <c r="H129" s="204"/>
      <c r="I129" s="209" t="s">
        <v>604</v>
      </c>
      <c r="J129" s="207"/>
      <c r="K129" s="207"/>
      <c r="L129" s="207"/>
      <c r="M129" s="207"/>
      <c r="N129" s="207"/>
      <c r="O129" s="208"/>
      <c r="P129" s="205" t="s">
        <v>605</v>
      </c>
      <c r="Q129" s="192">
        <v>300</v>
      </c>
      <c r="R129" s="176"/>
    </row>
    <row r="130" spans="1:18" ht="15">
      <c r="A130" s="155">
        <v>106</v>
      </c>
      <c r="B130" s="204"/>
      <c r="C130" s="204"/>
      <c r="D130" s="204"/>
      <c r="E130" s="204"/>
      <c r="F130" s="204"/>
      <c r="G130" s="204"/>
      <c r="H130" s="204"/>
      <c r="I130" s="209" t="s">
        <v>606</v>
      </c>
      <c r="J130" s="207"/>
      <c r="K130" s="207"/>
      <c r="L130" s="207"/>
      <c r="M130" s="207"/>
      <c r="N130" s="207"/>
      <c r="O130" s="208"/>
      <c r="P130" s="205" t="s">
        <v>607</v>
      </c>
      <c r="Q130" s="192">
        <v>250</v>
      </c>
      <c r="R130" s="176"/>
    </row>
    <row r="131" spans="1:18" ht="15">
      <c r="A131" s="155">
        <v>107</v>
      </c>
      <c r="B131" s="204"/>
      <c r="C131" s="204"/>
      <c r="D131" s="204"/>
      <c r="E131" s="204"/>
      <c r="F131" s="204"/>
      <c r="G131" s="204"/>
      <c r="H131" s="204"/>
      <c r="I131" s="209" t="s">
        <v>608</v>
      </c>
      <c r="J131" s="207"/>
      <c r="K131" s="207"/>
      <c r="L131" s="207"/>
      <c r="M131" s="207"/>
      <c r="N131" s="207"/>
      <c r="O131" s="208"/>
      <c r="P131" s="205" t="s">
        <v>609</v>
      </c>
      <c r="Q131" s="192">
        <v>150</v>
      </c>
      <c r="R131" s="176"/>
    </row>
    <row r="132" spans="1:18" ht="15">
      <c r="A132" s="155">
        <v>108</v>
      </c>
      <c r="B132" s="204"/>
      <c r="C132" s="204"/>
      <c r="D132" s="204"/>
      <c r="E132" s="204"/>
      <c r="F132" s="204"/>
      <c r="G132" s="204"/>
      <c r="H132" s="204"/>
      <c r="I132" s="209" t="s">
        <v>610</v>
      </c>
      <c r="J132" s="207"/>
      <c r="K132" s="207"/>
      <c r="L132" s="207"/>
      <c r="M132" s="207"/>
      <c r="N132" s="207"/>
      <c r="O132" s="208"/>
      <c r="P132" s="205" t="s">
        <v>611</v>
      </c>
      <c r="Q132" s="192">
        <v>130</v>
      </c>
      <c r="R132" s="176"/>
    </row>
    <row r="133" spans="1:18" ht="15">
      <c r="A133" s="155">
        <v>109</v>
      </c>
      <c r="B133" s="204"/>
      <c r="C133" s="204"/>
      <c r="D133" s="204"/>
      <c r="E133" s="204"/>
      <c r="F133" s="204"/>
      <c r="G133" s="204"/>
      <c r="H133" s="204"/>
      <c r="I133" s="209" t="s">
        <v>612</v>
      </c>
      <c r="J133" s="207"/>
      <c r="K133" s="207"/>
      <c r="L133" s="207"/>
      <c r="M133" s="207"/>
      <c r="N133" s="207"/>
      <c r="O133" s="208"/>
      <c r="P133" s="205" t="s">
        <v>613</v>
      </c>
      <c r="Q133" s="192">
        <v>250</v>
      </c>
      <c r="R133" s="176"/>
    </row>
    <row r="134" spans="1:18" ht="15">
      <c r="A134" s="155">
        <v>110</v>
      </c>
      <c r="B134" s="204"/>
      <c r="C134" s="204"/>
      <c r="D134" s="204"/>
      <c r="E134" s="204"/>
      <c r="F134" s="204"/>
      <c r="G134" s="204"/>
      <c r="H134" s="204"/>
      <c r="I134" s="209" t="s">
        <v>614</v>
      </c>
      <c r="J134" s="207"/>
      <c r="K134" s="207"/>
      <c r="L134" s="207"/>
      <c r="M134" s="207"/>
      <c r="N134" s="207"/>
      <c r="O134" s="208"/>
      <c r="P134" s="205" t="s">
        <v>615</v>
      </c>
      <c r="Q134" s="192">
        <v>550</v>
      </c>
      <c r="R134" s="176"/>
    </row>
    <row r="135" spans="1:18" ht="15">
      <c r="A135" s="155">
        <v>111</v>
      </c>
      <c r="B135" s="204"/>
      <c r="C135" s="204"/>
      <c r="D135" s="204"/>
      <c r="E135" s="204"/>
      <c r="F135" s="204"/>
      <c r="G135" s="204"/>
      <c r="H135" s="204"/>
      <c r="I135" s="209" t="s">
        <v>732</v>
      </c>
      <c r="J135" s="207"/>
      <c r="K135" s="207"/>
      <c r="L135" s="207"/>
      <c r="M135" s="207"/>
      <c r="N135" s="207"/>
      <c r="O135" s="208"/>
      <c r="P135" s="205" t="s">
        <v>616</v>
      </c>
      <c r="Q135" s="192">
        <v>350</v>
      </c>
      <c r="R135" s="176"/>
    </row>
    <row r="136" spans="1:18" ht="15">
      <c r="A136" s="155">
        <v>112</v>
      </c>
      <c r="B136" s="189"/>
      <c r="C136" s="189"/>
      <c r="D136" s="189"/>
      <c r="E136" s="189"/>
      <c r="F136" s="189"/>
      <c r="G136" s="189"/>
      <c r="H136" s="189"/>
      <c r="I136" s="388" t="s">
        <v>617</v>
      </c>
      <c r="J136" s="389"/>
      <c r="K136" s="389"/>
      <c r="L136" s="389"/>
      <c r="M136" s="389"/>
      <c r="N136" s="389"/>
      <c r="O136" s="390"/>
      <c r="P136" s="205" t="s">
        <v>618</v>
      </c>
      <c r="Q136" s="192">
        <v>250</v>
      </c>
      <c r="R136" s="173"/>
    </row>
    <row r="137" spans="1:18" ht="15">
      <c r="A137" s="155">
        <v>113</v>
      </c>
      <c r="B137" s="189"/>
      <c r="C137" s="189"/>
      <c r="D137" s="189"/>
      <c r="E137" s="189"/>
      <c r="F137" s="189"/>
      <c r="G137" s="189"/>
      <c r="H137" s="189"/>
      <c r="I137" s="209" t="s">
        <v>619</v>
      </c>
      <c r="J137" s="207"/>
      <c r="K137" s="207"/>
      <c r="L137" s="207"/>
      <c r="M137" s="207"/>
      <c r="N137" s="207"/>
      <c r="O137" s="208"/>
      <c r="P137" s="205" t="s">
        <v>620</v>
      </c>
      <c r="Q137" s="192">
        <v>350</v>
      </c>
      <c r="R137" s="173"/>
    </row>
    <row r="138" spans="1:18" ht="27.75" customHeight="1">
      <c r="A138" s="155">
        <v>114</v>
      </c>
      <c r="B138" s="189"/>
      <c r="C138" s="189"/>
      <c r="D138" s="189"/>
      <c r="E138" s="189"/>
      <c r="F138" s="189"/>
      <c r="G138" s="189"/>
      <c r="H138" s="189"/>
      <c r="I138" s="413" t="s">
        <v>621</v>
      </c>
      <c r="J138" s="414"/>
      <c r="K138" s="414"/>
      <c r="L138" s="414"/>
      <c r="M138" s="414"/>
      <c r="N138" s="414"/>
      <c r="O138" s="415"/>
      <c r="P138" s="205" t="s">
        <v>622</v>
      </c>
      <c r="Q138" s="192">
        <v>550</v>
      </c>
      <c r="R138" s="173"/>
    </row>
    <row r="139" spans="1:18" ht="15">
      <c r="A139" s="155">
        <v>115</v>
      </c>
      <c r="B139" s="189"/>
      <c r="C139" s="189"/>
      <c r="D139" s="189"/>
      <c r="E139" s="189"/>
      <c r="F139" s="189"/>
      <c r="G139" s="189"/>
      <c r="H139" s="189"/>
      <c r="I139" s="209" t="s">
        <v>623</v>
      </c>
      <c r="J139" s="207"/>
      <c r="K139" s="207"/>
      <c r="L139" s="207"/>
      <c r="M139" s="207"/>
      <c r="N139" s="207"/>
      <c r="O139" s="208"/>
      <c r="P139" s="205" t="s">
        <v>624</v>
      </c>
      <c r="Q139" s="192">
        <v>550</v>
      </c>
      <c r="R139" s="173"/>
    </row>
    <row r="140" spans="1:18" ht="15">
      <c r="A140" s="155">
        <v>116</v>
      </c>
      <c r="B140" s="189"/>
      <c r="C140" s="189"/>
      <c r="D140" s="189"/>
      <c r="E140" s="189"/>
      <c r="F140" s="189"/>
      <c r="G140" s="189"/>
      <c r="H140" s="189"/>
      <c r="I140" s="209" t="s">
        <v>625</v>
      </c>
      <c r="J140" s="207"/>
      <c r="K140" s="207"/>
      <c r="L140" s="207"/>
      <c r="M140" s="207"/>
      <c r="N140" s="207"/>
      <c r="O140" s="208"/>
      <c r="P140" s="205" t="s">
        <v>626</v>
      </c>
      <c r="Q140" s="192">
        <v>350</v>
      </c>
      <c r="R140" s="173"/>
    </row>
    <row r="141" spans="1:18" ht="15">
      <c r="A141" s="155">
        <v>117</v>
      </c>
      <c r="B141" s="189"/>
      <c r="C141" s="189"/>
      <c r="D141" s="189"/>
      <c r="E141" s="189"/>
      <c r="F141" s="189"/>
      <c r="G141" s="189"/>
      <c r="H141" s="189"/>
      <c r="I141" s="209" t="s">
        <v>627</v>
      </c>
      <c r="J141" s="207"/>
      <c r="K141" s="207"/>
      <c r="L141" s="207"/>
      <c r="M141" s="207"/>
      <c r="N141" s="207"/>
      <c r="O141" s="208"/>
      <c r="P141" s="205" t="s">
        <v>628</v>
      </c>
      <c r="Q141" s="192">
        <v>100</v>
      </c>
      <c r="R141" s="173"/>
    </row>
    <row r="142" spans="1:18" ht="15">
      <c r="A142" s="155">
        <v>118</v>
      </c>
      <c r="B142" s="189"/>
      <c r="C142" s="189"/>
      <c r="D142" s="189"/>
      <c r="E142" s="189"/>
      <c r="F142" s="189"/>
      <c r="G142" s="189"/>
      <c r="H142" s="189"/>
      <c r="I142" s="209" t="s">
        <v>629</v>
      </c>
      <c r="J142" s="207"/>
      <c r="K142" s="207"/>
      <c r="L142" s="207"/>
      <c r="M142" s="207"/>
      <c r="N142" s="207"/>
      <c r="O142" s="208"/>
      <c r="P142" s="205" t="s">
        <v>630</v>
      </c>
      <c r="Q142" s="192">
        <v>250</v>
      </c>
      <c r="R142" s="173"/>
    </row>
    <row r="143" spans="1:18" ht="15">
      <c r="A143" s="155">
        <v>119</v>
      </c>
      <c r="B143" s="189"/>
      <c r="C143" s="189"/>
      <c r="D143" s="189"/>
      <c r="E143" s="189"/>
      <c r="F143" s="189"/>
      <c r="G143" s="189"/>
      <c r="H143" s="189"/>
      <c r="I143" s="209" t="s">
        <v>631</v>
      </c>
      <c r="J143" s="207"/>
      <c r="K143" s="207"/>
      <c r="L143" s="207"/>
      <c r="M143" s="207"/>
      <c r="N143" s="207"/>
      <c r="O143" s="208"/>
      <c r="P143" s="205" t="s">
        <v>632</v>
      </c>
      <c r="Q143" s="192">
        <v>300</v>
      </c>
      <c r="R143" s="173"/>
    </row>
    <row r="144" spans="1:18" ht="15">
      <c r="A144" s="155">
        <v>120</v>
      </c>
      <c r="B144" s="189"/>
      <c r="C144" s="189"/>
      <c r="D144" s="189"/>
      <c r="E144" s="189"/>
      <c r="F144" s="189"/>
      <c r="G144" s="189"/>
      <c r="H144" s="189"/>
      <c r="I144" s="209" t="s">
        <v>733</v>
      </c>
      <c r="J144" s="207"/>
      <c r="K144" s="207"/>
      <c r="L144" s="207"/>
      <c r="M144" s="207"/>
      <c r="N144" s="207"/>
      <c r="O144" s="208"/>
      <c r="P144" s="205" t="s">
        <v>734</v>
      </c>
      <c r="Q144" s="192">
        <v>800</v>
      </c>
      <c r="R144" s="173"/>
    </row>
    <row r="145" spans="1:18" ht="14.25" customHeight="1">
      <c r="A145" s="155">
        <v>121</v>
      </c>
      <c r="B145" s="189"/>
      <c r="C145" s="189"/>
      <c r="D145" s="189"/>
      <c r="E145" s="189"/>
      <c r="F145" s="189"/>
      <c r="G145" s="189"/>
      <c r="H145" s="189"/>
      <c r="I145" s="209" t="s">
        <v>633</v>
      </c>
      <c r="J145" s="207"/>
      <c r="K145" s="207"/>
      <c r="L145" s="207"/>
      <c r="M145" s="207"/>
      <c r="N145" s="207"/>
      <c r="O145" s="208"/>
      <c r="P145" s="205" t="s">
        <v>634</v>
      </c>
      <c r="Q145" s="192">
        <v>350</v>
      </c>
      <c r="R145" s="173"/>
    </row>
    <row r="146" spans="1:18" ht="15" hidden="1">
      <c r="A146" s="189"/>
      <c r="B146" s="189"/>
      <c r="C146" s="189"/>
      <c r="D146" s="189"/>
      <c r="E146" s="189"/>
      <c r="F146" s="189"/>
      <c r="G146" s="189"/>
      <c r="H146" s="189"/>
      <c r="I146" s="209"/>
      <c r="J146" s="207"/>
      <c r="K146" s="207"/>
      <c r="L146" s="207"/>
      <c r="M146" s="207"/>
      <c r="N146" s="207"/>
      <c r="O146" s="208"/>
      <c r="P146" s="205"/>
      <c r="Q146" s="192"/>
      <c r="R146" s="173"/>
    </row>
    <row r="147" spans="1:18" s="211" customFormat="1" ht="31.5" customHeight="1">
      <c r="A147" s="213">
        <v>122</v>
      </c>
      <c r="B147" s="213"/>
      <c r="C147" s="213"/>
      <c r="D147" s="213"/>
      <c r="E147" s="213"/>
      <c r="F147" s="213"/>
      <c r="G147" s="213"/>
      <c r="H147" s="213"/>
      <c r="I147" s="412" t="s">
        <v>667</v>
      </c>
      <c r="J147" s="412"/>
      <c r="K147" s="412"/>
      <c r="L147" s="412"/>
      <c r="M147" s="412"/>
      <c r="N147" s="412"/>
      <c r="O147" s="412"/>
      <c r="P147" s="213"/>
      <c r="Q147" s="226">
        <v>170</v>
      </c>
      <c r="R147" s="210"/>
    </row>
    <row r="148" spans="1:17" ht="15">
      <c r="A148" s="155">
        <v>123</v>
      </c>
      <c r="B148" s="155"/>
      <c r="C148" s="155"/>
      <c r="D148" s="155"/>
      <c r="E148" s="155"/>
      <c r="F148" s="155"/>
      <c r="G148" s="155"/>
      <c r="H148" s="155"/>
      <c r="I148" s="408" t="s">
        <v>426</v>
      </c>
      <c r="J148" s="408"/>
      <c r="K148" s="408"/>
      <c r="L148" s="408"/>
      <c r="M148" s="408"/>
      <c r="N148" s="408"/>
      <c r="O148" s="408"/>
      <c r="P148" s="205" t="s">
        <v>173</v>
      </c>
      <c r="Q148" s="192">
        <v>150</v>
      </c>
    </row>
    <row r="149" spans="1:17" ht="15">
      <c r="A149" s="155">
        <v>124</v>
      </c>
      <c r="B149" s="155"/>
      <c r="C149" s="155"/>
      <c r="D149" s="155"/>
      <c r="E149" s="155"/>
      <c r="F149" s="155"/>
      <c r="G149" s="155"/>
      <c r="H149" s="155"/>
      <c r="I149" s="408" t="s">
        <v>175</v>
      </c>
      <c r="J149" s="408"/>
      <c r="K149" s="408"/>
      <c r="L149" s="408"/>
      <c r="M149" s="408"/>
      <c r="N149" s="408"/>
      <c r="O149" s="408"/>
      <c r="P149" s="205" t="s">
        <v>176</v>
      </c>
      <c r="Q149" s="192">
        <v>100</v>
      </c>
    </row>
    <row r="150" spans="1:17" ht="15">
      <c r="A150" s="155">
        <v>125</v>
      </c>
      <c r="B150" s="155"/>
      <c r="C150" s="155"/>
      <c r="D150" s="155"/>
      <c r="E150" s="155"/>
      <c r="F150" s="155"/>
      <c r="G150" s="155"/>
      <c r="H150" s="155"/>
      <c r="I150" s="408" t="s">
        <v>425</v>
      </c>
      <c r="J150" s="408"/>
      <c r="K150" s="408"/>
      <c r="L150" s="408"/>
      <c r="M150" s="408"/>
      <c r="N150" s="408"/>
      <c r="O150" s="408"/>
      <c r="P150" s="398">
        <v>700</v>
      </c>
      <c r="Q150" s="398"/>
    </row>
    <row r="151" spans="1:17" ht="15">
      <c r="A151" s="155">
        <v>126</v>
      </c>
      <c r="B151" s="155"/>
      <c r="C151" s="155"/>
      <c r="D151" s="155"/>
      <c r="E151" s="155"/>
      <c r="F151" s="155"/>
      <c r="G151" s="155"/>
      <c r="H151" s="155"/>
      <c r="I151" s="408" t="s">
        <v>430</v>
      </c>
      <c r="J151" s="408"/>
      <c r="K151" s="408"/>
      <c r="L151" s="408"/>
      <c r="M151" s="408"/>
      <c r="N151" s="408"/>
      <c r="O151" s="408"/>
      <c r="P151" s="398">
        <v>800</v>
      </c>
      <c r="Q151" s="398"/>
    </row>
    <row r="152" spans="1:17" ht="15">
      <c r="A152" s="155">
        <v>127</v>
      </c>
      <c r="B152" s="155"/>
      <c r="C152" s="155"/>
      <c r="D152" s="155"/>
      <c r="E152" s="155"/>
      <c r="F152" s="155"/>
      <c r="G152" s="155"/>
      <c r="H152" s="155"/>
      <c r="I152" s="408" t="s">
        <v>540</v>
      </c>
      <c r="J152" s="409"/>
      <c r="K152" s="409"/>
      <c r="L152" s="409"/>
      <c r="M152" s="409"/>
      <c r="N152" s="409"/>
      <c r="O152" s="409"/>
      <c r="P152" s="398">
        <v>500</v>
      </c>
      <c r="Q152" s="398"/>
    </row>
    <row r="153" spans="1:17" ht="15">
      <c r="A153" s="155">
        <v>128</v>
      </c>
      <c r="B153" s="155"/>
      <c r="C153" s="155"/>
      <c r="D153" s="155"/>
      <c r="E153" s="155"/>
      <c r="F153" s="155"/>
      <c r="G153" s="155"/>
      <c r="H153" s="155"/>
      <c r="I153" s="408" t="s">
        <v>541</v>
      </c>
      <c r="J153" s="409"/>
      <c r="K153" s="409"/>
      <c r="L153" s="409"/>
      <c r="M153" s="409"/>
      <c r="N153" s="409"/>
      <c r="O153" s="409"/>
      <c r="P153" s="398">
        <v>150</v>
      </c>
      <c r="Q153" s="398"/>
    </row>
    <row r="154" spans="1:17" ht="15">
      <c r="A154" s="155">
        <v>129</v>
      </c>
      <c r="B154" s="155"/>
      <c r="C154" s="155"/>
      <c r="D154" s="155"/>
      <c r="E154" s="155"/>
      <c r="F154" s="155"/>
      <c r="G154" s="155"/>
      <c r="H154" s="155"/>
      <c r="I154" s="408" t="s">
        <v>542</v>
      </c>
      <c r="J154" s="408"/>
      <c r="K154" s="408"/>
      <c r="L154" s="408"/>
      <c r="M154" s="408"/>
      <c r="N154" s="408"/>
      <c r="O154" s="408"/>
      <c r="P154" s="398">
        <v>130</v>
      </c>
      <c r="Q154" s="398"/>
    </row>
    <row r="155" spans="1:17" ht="15">
      <c r="A155" s="155">
        <v>130</v>
      </c>
      <c r="B155" s="155"/>
      <c r="C155" s="155"/>
      <c r="D155" s="155"/>
      <c r="E155" s="155"/>
      <c r="F155" s="155"/>
      <c r="G155" s="155"/>
      <c r="H155" s="155"/>
      <c r="I155" s="200" t="s">
        <v>543</v>
      </c>
      <c r="J155" s="201"/>
      <c r="K155" s="201"/>
      <c r="L155" s="201"/>
      <c r="M155" s="201"/>
      <c r="N155" s="201"/>
      <c r="O155" s="202"/>
      <c r="P155" s="212"/>
      <c r="Q155" s="212">
        <v>130</v>
      </c>
    </row>
    <row r="156" spans="1:17" ht="15">
      <c r="A156" s="155">
        <v>131</v>
      </c>
      <c r="B156" s="155"/>
      <c r="C156" s="155"/>
      <c r="D156" s="155"/>
      <c r="E156" s="155"/>
      <c r="F156" s="155"/>
      <c r="G156" s="155"/>
      <c r="H156" s="155"/>
      <c r="I156" s="200" t="s">
        <v>701</v>
      </c>
      <c r="J156" s="201"/>
      <c r="K156" s="201"/>
      <c r="L156" s="201"/>
      <c r="M156" s="201"/>
      <c r="N156" s="201"/>
      <c r="O156" s="202"/>
      <c r="P156" s="265"/>
      <c r="Q156" s="266">
        <v>855</v>
      </c>
    </row>
    <row r="157" spans="1:17" ht="15">
      <c r="A157" s="155">
        <v>132</v>
      </c>
      <c r="B157" s="155"/>
      <c r="C157" s="155"/>
      <c r="D157" s="155"/>
      <c r="E157" s="155"/>
      <c r="F157" s="155"/>
      <c r="G157" s="155"/>
      <c r="H157" s="155"/>
      <c r="I157" s="200" t="s">
        <v>711</v>
      </c>
      <c r="J157" s="201"/>
      <c r="K157" s="201"/>
      <c r="L157" s="201"/>
      <c r="M157" s="201"/>
      <c r="N157" s="201"/>
      <c r="O157" s="202"/>
      <c r="P157" s="265"/>
      <c r="Q157" s="266">
        <v>900</v>
      </c>
    </row>
    <row r="158" spans="1:17" ht="15">
      <c r="A158" s="155"/>
      <c r="B158" s="155"/>
      <c r="C158" s="155"/>
      <c r="D158" s="155"/>
      <c r="E158" s="155"/>
      <c r="F158" s="155"/>
      <c r="G158" s="155"/>
      <c r="H158" s="155"/>
      <c r="I158" s="200" t="s">
        <v>712</v>
      </c>
      <c r="J158" s="201"/>
      <c r="K158" s="201"/>
      <c r="L158" s="201" t="s">
        <v>475</v>
      </c>
      <c r="M158" s="201"/>
      <c r="N158" s="201"/>
      <c r="O158" s="202"/>
      <c r="P158" s="265"/>
      <c r="Q158" s="266">
        <v>900</v>
      </c>
    </row>
    <row r="159" spans="1:17" ht="15">
      <c r="A159" s="155">
        <v>133</v>
      </c>
      <c r="B159" s="155"/>
      <c r="C159" s="155"/>
      <c r="D159" s="155"/>
      <c r="E159" s="155"/>
      <c r="F159" s="155"/>
      <c r="G159" s="155"/>
      <c r="H159" s="155"/>
      <c r="I159" s="385" t="s">
        <v>544</v>
      </c>
      <c r="J159" s="389"/>
      <c r="K159" s="389"/>
      <c r="L159" s="389"/>
      <c r="M159" s="389"/>
      <c r="N159" s="389"/>
      <c r="O159" s="390"/>
      <c r="P159" s="392">
        <v>300</v>
      </c>
      <c r="Q159" s="393"/>
    </row>
    <row r="160" spans="1:17" ht="15">
      <c r="A160" s="267">
        <v>134</v>
      </c>
      <c r="B160" s="108"/>
      <c r="C160" s="108"/>
      <c r="D160" s="108"/>
      <c r="E160" s="108"/>
      <c r="F160" s="108"/>
      <c r="G160" s="108"/>
      <c r="H160" s="108"/>
      <c r="I160" s="233" t="s">
        <v>684</v>
      </c>
      <c r="J160" s="218"/>
      <c r="K160" s="218"/>
      <c r="L160" s="218"/>
      <c r="M160" s="218"/>
      <c r="N160" s="218"/>
      <c r="O160" s="219"/>
      <c r="P160" s="227"/>
      <c r="Q160" s="228">
        <v>1300</v>
      </c>
    </row>
    <row r="161" spans="1:17" s="237" customFormat="1" ht="36" customHeight="1">
      <c r="A161" s="272">
        <v>135</v>
      </c>
      <c r="B161" s="272"/>
      <c r="C161" s="272"/>
      <c r="D161" s="272"/>
      <c r="E161" s="272"/>
      <c r="F161" s="272"/>
      <c r="G161" s="272"/>
      <c r="H161" s="272"/>
      <c r="I161" s="430" t="s">
        <v>726</v>
      </c>
      <c r="J161" s="431"/>
      <c r="K161" s="431"/>
      <c r="L161" s="431"/>
      <c r="M161" s="431"/>
      <c r="N161" s="431"/>
      <c r="O161" s="432"/>
      <c r="P161" s="273" t="s">
        <v>727</v>
      </c>
      <c r="Q161" s="263">
        <v>4000</v>
      </c>
    </row>
    <row r="162" spans="1:17" s="237" customFormat="1" ht="51" customHeight="1">
      <c r="A162" s="272">
        <v>136</v>
      </c>
      <c r="B162" s="272"/>
      <c r="C162" s="272"/>
      <c r="D162" s="272"/>
      <c r="E162" s="272"/>
      <c r="F162" s="272"/>
      <c r="G162" s="272"/>
      <c r="H162" s="272"/>
      <c r="I162" s="430" t="s">
        <v>730</v>
      </c>
      <c r="J162" s="431"/>
      <c r="K162" s="431"/>
      <c r="L162" s="431"/>
      <c r="M162" s="431"/>
      <c r="N162" s="431"/>
      <c r="O162" s="432"/>
      <c r="P162" s="273" t="s">
        <v>728</v>
      </c>
      <c r="Q162" s="263">
        <v>2500</v>
      </c>
    </row>
    <row r="163" spans="1:17" ht="29.25" customHeight="1">
      <c r="A163" s="155">
        <v>137</v>
      </c>
      <c r="B163" s="155"/>
      <c r="C163" s="155"/>
      <c r="D163" s="155"/>
      <c r="E163" s="155"/>
      <c r="F163" s="155"/>
      <c r="G163" s="155"/>
      <c r="H163" s="155"/>
      <c r="I163" s="200" t="s">
        <v>549</v>
      </c>
      <c r="J163" s="207"/>
      <c r="K163" s="207"/>
      <c r="L163" s="207"/>
      <c r="M163" s="207"/>
      <c r="N163" s="207"/>
      <c r="O163" s="208"/>
      <c r="P163" s="225"/>
      <c r="Q163" s="225">
        <v>170</v>
      </c>
    </row>
    <row r="164" spans="1:17" ht="18.75" customHeight="1">
      <c r="A164" s="155">
        <v>138</v>
      </c>
      <c r="B164" s="155"/>
      <c r="C164" s="155"/>
      <c r="D164" s="155"/>
      <c r="E164" s="155"/>
      <c r="F164" s="155"/>
      <c r="G164" s="155"/>
      <c r="H164" s="155"/>
      <c r="I164" s="200" t="s">
        <v>550</v>
      </c>
      <c r="J164" s="207"/>
      <c r="K164" s="207"/>
      <c r="L164" s="207"/>
      <c r="M164" s="207"/>
      <c r="N164" s="207"/>
      <c r="O164" s="208"/>
      <c r="P164" s="225"/>
      <c r="Q164" s="225">
        <v>170</v>
      </c>
    </row>
    <row r="165" spans="1:17" ht="18.75" customHeight="1">
      <c r="A165" s="155">
        <v>139</v>
      </c>
      <c r="B165" s="155"/>
      <c r="C165" s="155"/>
      <c r="D165" s="155"/>
      <c r="E165" s="155"/>
      <c r="F165" s="155"/>
      <c r="G165" s="155"/>
      <c r="H165" s="155"/>
      <c r="I165" s="429" t="s">
        <v>680</v>
      </c>
      <c r="J165" s="429"/>
      <c r="K165" s="429"/>
      <c r="L165" s="429"/>
      <c r="M165" s="429"/>
      <c r="N165" s="429"/>
      <c r="O165" s="429"/>
      <c r="P165" s="400"/>
      <c r="Q165" s="440"/>
    </row>
    <row r="166" spans="1:17" ht="15">
      <c r="A166" s="155"/>
      <c r="B166" s="155"/>
      <c r="C166" s="155"/>
      <c r="D166" s="155"/>
      <c r="E166" s="155"/>
      <c r="F166" s="155"/>
      <c r="G166" s="155"/>
      <c r="H166" s="155"/>
      <c r="I166" s="426" t="s">
        <v>671</v>
      </c>
      <c r="J166" s="427"/>
      <c r="K166" s="427"/>
      <c r="L166" s="427"/>
      <c r="M166" s="427"/>
      <c r="N166" s="427"/>
      <c r="O166" s="428"/>
      <c r="P166" s="398"/>
      <c r="Q166" s="398"/>
    </row>
    <row r="167" spans="1:17" ht="15">
      <c r="A167" s="155"/>
      <c r="B167" s="204"/>
      <c r="C167" s="204"/>
      <c r="D167" s="204"/>
      <c r="E167" s="204"/>
      <c r="F167" s="204"/>
      <c r="G167" s="204"/>
      <c r="H167" s="204"/>
      <c r="I167" s="385"/>
      <c r="J167" s="386"/>
      <c r="K167" s="386"/>
      <c r="L167" s="386"/>
      <c r="M167" s="386"/>
      <c r="N167" s="386"/>
      <c r="O167" s="387"/>
      <c r="P167" s="398"/>
      <c r="Q167" s="398"/>
    </row>
    <row r="168" spans="1:17" ht="15">
      <c r="A168" s="155">
        <v>140</v>
      </c>
      <c r="B168" s="204"/>
      <c r="C168" s="204"/>
      <c r="D168" s="204"/>
      <c r="E168" s="204"/>
      <c r="F168" s="204"/>
      <c r="G168" s="204"/>
      <c r="H168" s="204"/>
      <c r="I168" s="200" t="s">
        <v>501</v>
      </c>
      <c r="J168" s="201"/>
      <c r="K168" s="201"/>
      <c r="L168" s="201"/>
      <c r="M168" s="201"/>
      <c r="N168" s="201"/>
      <c r="O168" s="202"/>
      <c r="P168" s="212" t="s">
        <v>510</v>
      </c>
      <c r="Q168" s="212">
        <v>2500</v>
      </c>
    </row>
    <row r="169" spans="1:17" ht="15">
      <c r="A169" s="155">
        <v>141</v>
      </c>
      <c r="B169" s="204"/>
      <c r="C169" s="204"/>
      <c r="D169" s="204"/>
      <c r="E169" s="204"/>
      <c r="F169" s="204"/>
      <c r="G169" s="204"/>
      <c r="H169" s="204"/>
      <c r="I169" s="200" t="s">
        <v>635</v>
      </c>
      <c r="J169" s="207"/>
      <c r="K169" s="207"/>
      <c r="L169" s="207"/>
      <c r="M169" s="207"/>
      <c r="N169" s="207"/>
      <c r="O169" s="208"/>
      <c r="P169" s="225"/>
      <c r="Q169" s="225">
        <v>2500</v>
      </c>
    </row>
    <row r="170" spans="1:17" ht="45" customHeight="1">
      <c r="A170" s="155">
        <v>142</v>
      </c>
      <c r="B170" s="204"/>
      <c r="C170" s="204"/>
      <c r="D170" s="204"/>
      <c r="E170" s="204"/>
      <c r="F170" s="204"/>
      <c r="G170" s="204"/>
      <c r="H170" s="204"/>
      <c r="I170" s="416" t="s">
        <v>532</v>
      </c>
      <c r="J170" s="416"/>
      <c r="K170" s="416"/>
      <c r="L170" s="416"/>
      <c r="M170" s="416"/>
      <c r="N170" s="416"/>
      <c r="O170" s="416"/>
      <c r="P170" s="391">
        <v>65</v>
      </c>
      <c r="Q170" s="391"/>
    </row>
    <row r="171" spans="1:17" ht="45" customHeight="1">
      <c r="A171" s="155">
        <v>143</v>
      </c>
      <c r="B171" s="204"/>
      <c r="C171" s="204"/>
      <c r="D171" s="204"/>
      <c r="E171" s="204"/>
      <c r="F171" s="204"/>
      <c r="G171" s="204"/>
      <c r="H171" s="204"/>
      <c r="I171" s="417" t="s">
        <v>686</v>
      </c>
      <c r="J171" s="418"/>
      <c r="K171" s="418"/>
      <c r="L171" s="418"/>
      <c r="M171" s="418"/>
      <c r="N171" s="418"/>
      <c r="O171" s="419"/>
      <c r="P171" s="232"/>
      <c r="Q171" s="232">
        <v>1300</v>
      </c>
    </row>
    <row r="172" spans="1:17" ht="15">
      <c r="A172" s="108"/>
      <c r="B172" s="108"/>
      <c r="C172" s="108"/>
      <c r="D172" s="108"/>
      <c r="E172" s="108"/>
      <c r="F172" s="108"/>
      <c r="G172" s="108"/>
      <c r="H172" s="108"/>
      <c r="I172" s="410" t="s">
        <v>665</v>
      </c>
      <c r="J172" s="411"/>
      <c r="K172" s="411"/>
      <c r="L172" s="411"/>
      <c r="M172" s="411"/>
      <c r="N172" s="411"/>
      <c r="O172" s="411"/>
      <c r="P172" s="439"/>
      <c r="Q172" s="439"/>
    </row>
    <row r="173" spans="1:17" ht="15">
      <c r="A173" s="155"/>
      <c r="B173" s="108"/>
      <c r="C173" s="108"/>
      <c r="D173" s="108"/>
      <c r="E173" s="108"/>
      <c r="F173" s="108"/>
      <c r="G173" s="108"/>
      <c r="H173" s="108"/>
      <c r="I173" s="403"/>
      <c r="J173" s="403"/>
      <c r="K173" s="403"/>
      <c r="L173" s="403"/>
      <c r="M173" s="403"/>
      <c r="N173" s="403"/>
      <c r="O173" s="403"/>
      <c r="P173" s="193"/>
      <c r="Q173" s="192"/>
    </row>
    <row r="174" spans="1:17" ht="15">
      <c r="A174" s="213">
        <v>144</v>
      </c>
      <c r="B174" s="220"/>
      <c r="C174" s="220"/>
      <c r="D174" s="220"/>
      <c r="E174" s="220"/>
      <c r="F174" s="220"/>
      <c r="G174" s="220"/>
      <c r="H174" s="221"/>
      <c r="I174" s="420" t="s">
        <v>636</v>
      </c>
      <c r="J174" s="459"/>
      <c r="K174" s="459"/>
      <c r="L174" s="459"/>
      <c r="M174" s="459"/>
      <c r="N174" s="459"/>
      <c r="O174" s="460"/>
      <c r="P174" s="223"/>
      <c r="Q174" s="226">
        <v>180</v>
      </c>
    </row>
    <row r="175" spans="1:17" ht="42" customHeight="1">
      <c r="A175" s="213">
        <v>145</v>
      </c>
      <c r="B175" s="213"/>
      <c r="C175" s="213"/>
      <c r="D175" s="213"/>
      <c r="E175" s="213"/>
      <c r="F175" s="213"/>
      <c r="G175" s="213"/>
      <c r="H175" s="213"/>
      <c r="I175" s="433" t="s">
        <v>637</v>
      </c>
      <c r="J175" s="433"/>
      <c r="K175" s="433"/>
      <c r="L175" s="433"/>
      <c r="M175" s="433"/>
      <c r="N175" s="433"/>
      <c r="O175" s="433"/>
      <c r="P175" s="213"/>
      <c r="Q175" s="229">
        <v>235</v>
      </c>
    </row>
    <row r="176" spans="1:17" ht="33" customHeight="1">
      <c r="A176" s="213">
        <v>146</v>
      </c>
      <c r="B176" s="213"/>
      <c r="C176" s="213"/>
      <c r="D176" s="213"/>
      <c r="E176" s="213"/>
      <c r="F176" s="213"/>
      <c r="G176" s="213"/>
      <c r="H176" s="213"/>
      <c r="I176" s="412" t="s">
        <v>640</v>
      </c>
      <c r="J176" s="412"/>
      <c r="K176" s="412"/>
      <c r="L176" s="412"/>
      <c r="M176" s="412"/>
      <c r="N176" s="412"/>
      <c r="O176" s="412"/>
      <c r="P176" s="224"/>
      <c r="Q176" s="229">
        <v>400</v>
      </c>
    </row>
    <row r="177" spans="1:17" ht="30" customHeight="1">
      <c r="A177" s="213">
        <v>147</v>
      </c>
      <c r="B177" s="213"/>
      <c r="C177" s="213"/>
      <c r="D177" s="213"/>
      <c r="E177" s="213"/>
      <c r="F177" s="213"/>
      <c r="G177" s="213"/>
      <c r="H177" s="213"/>
      <c r="I177" s="412" t="s">
        <v>638</v>
      </c>
      <c r="J177" s="412"/>
      <c r="K177" s="412"/>
      <c r="L177" s="412"/>
      <c r="M177" s="412"/>
      <c r="N177" s="412"/>
      <c r="O177" s="412"/>
      <c r="P177" s="224"/>
      <c r="Q177" s="229">
        <v>1000</v>
      </c>
    </row>
    <row r="178" spans="1:17" ht="15">
      <c r="A178" s="213">
        <v>148</v>
      </c>
      <c r="B178" s="213"/>
      <c r="C178" s="213"/>
      <c r="D178" s="213"/>
      <c r="E178" s="213"/>
      <c r="F178" s="213"/>
      <c r="G178" s="213"/>
      <c r="H178" s="213"/>
      <c r="I178" s="412" t="s">
        <v>639</v>
      </c>
      <c r="J178" s="412"/>
      <c r="K178" s="412"/>
      <c r="L178" s="412"/>
      <c r="M178" s="412"/>
      <c r="N178" s="412"/>
      <c r="O178" s="412"/>
      <c r="P178" s="224"/>
      <c r="Q178" s="229">
        <v>500</v>
      </c>
    </row>
    <row r="179" spans="1:17" ht="15">
      <c r="A179" s="213">
        <v>149</v>
      </c>
      <c r="B179" s="213"/>
      <c r="C179" s="213"/>
      <c r="D179" s="213"/>
      <c r="E179" s="213"/>
      <c r="F179" s="213"/>
      <c r="G179" s="213"/>
      <c r="H179" s="213"/>
      <c r="I179" s="412" t="s">
        <v>641</v>
      </c>
      <c r="J179" s="412"/>
      <c r="K179" s="412"/>
      <c r="L179" s="412"/>
      <c r="M179" s="412"/>
      <c r="N179" s="412"/>
      <c r="O179" s="412"/>
      <c r="P179" s="224"/>
      <c r="Q179" s="229">
        <v>1100</v>
      </c>
    </row>
    <row r="180" spans="1:17" ht="15">
      <c r="A180" s="213">
        <v>150</v>
      </c>
      <c r="B180" s="213"/>
      <c r="C180" s="213"/>
      <c r="D180" s="213"/>
      <c r="E180" s="213"/>
      <c r="F180" s="213"/>
      <c r="G180" s="213"/>
      <c r="H180" s="213"/>
      <c r="I180" s="412" t="s">
        <v>642</v>
      </c>
      <c r="J180" s="412"/>
      <c r="K180" s="412"/>
      <c r="L180" s="412"/>
      <c r="M180" s="412"/>
      <c r="N180" s="412"/>
      <c r="O180" s="412"/>
      <c r="P180" s="224"/>
      <c r="Q180" s="229">
        <v>700</v>
      </c>
    </row>
    <row r="181" spans="1:17" ht="15">
      <c r="A181" s="213">
        <v>151</v>
      </c>
      <c r="B181" s="220"/>
      <c r="C181" s="220"/>
      <c r="D181" s="220"/>
      <c r="E181" s="220"/>
      <c r="F181" s="220"/>
      <c r="G181" s="220"/>
      <c r="H181" s="220"/>
      <c r="I181" s="420" t="s">
        <v>643</v>
      </c>
      <c r="J181" s="421"/>
      <c r="K181" s="421"/>
      <c r="L181" s="421"/>
      <c r="M181" s="421"/>
      <c r="N181" s="421"/>
      <c r="O181" s="422"/>
      <c r="P181" s="224"/>
      <c r="Q181" s="226">
        <v>1600</v>
      </c>
    </row>
    <row r="182" spans="1:17" ht="15">
      <c r="A182" s="213">
        <v>152</v>
      </c>
      <c r="B182" s="213"/>
      <c r="C182" s="213"/>
      <c r="D182" s="213"/>
      <c r="E182" s="213"/>
      <c r="F182" s="213"/>
      <c r="G182" s="213"/>
      <c r="H182" s="213"/>
      <c r="I182" s="412" t="s">
        <v>644</v>
      </c>
      <c r="J182" s="412"/>
      <c r="K182" s="412"/>
      <c r="L182" s="412"/>
      <c r="M182" s="412"/>
      <c r="N182" s="412"/>
      <c r="O182" s="412"/>
      <c r="P182" s="224"/>
      <c r="Q182" s="229">
        <v>800</v>
      </c>
    </row>
    <row r="183" spans="1:17" ht="15">
      <c r="A183" s="213">
        <v>153</v>
      </c>
      <c r="B183" s="213"/>
      <c r="C183" s="213"/>
      <c r="D183" s="213"/>
      <c r="E183" s="213"/>
      <c r="F183" s="213"/>
      <c r="G183" s="213"/>
      <c r="H183" s="213"/>
      <c r="I183" s="420" t="s">
        <v>645</v>
      </c>
      <c r="J183" s="421"/>
      <c r="K183" s="421"/>
      <c r="L183" s="421"/>
      <c r="M183" s="421"/>
      <c r="N183" s="421"/>
      <c r="O183" s="422"/>
      <c r="P183" s="224"/>
      <c r="Q183" s="229">
        <v>1700</v>
      </c>
    </row>
    <row r="184" spans="1:17" ht="31.5" customHeight="1">
      <c r="A184" s="213">
        <v>154</v>
      </c>
      <c r="B184" s="213"/>
      <c r="C184" s="213"/>
      <c r="D184" s="213"/>
      <c r="E184" s="213"/>
      <c r="F184" s="213"/>
      <c r="G184" s="213"/>
      <c r="H184" s="213"/>
      <c r="I184" s="412" t="s">
        <v>646</v>
      </c>
      <c r="J184" s="412"/>
      <c r="K184" s="412"/>
      <c r="L184" s="412"/>
      <c r="M184" s="412"/>
      <c r="N184" s="412"/>
      <c r="O184" s="412"/>
      <c r="P184" s="224"/>
      <c r="Q184" s="229">
        <v>1000</v>
      </c>
    </row>
    <row r="185" spans="1:17" ht="32.25" customHeight="1">
      <c r="A185" s="213">
        <v>155</v>
      </c>
      <c r="B185" s="213"/>
      <c r="C185" s="213"/>
      <c r="D185" s="213"/>
      <c r="E185" s="213"/>
      <c r="F185" s="213"/>
      <c r="G185" s="213"/>
      <c r="H185" s="213"/>
      <c r="I185" s="420" t="s">
        <v>647</v>
      </c>
      <c r="J185" s="421"/>
      <c r="K185" s="421"/>
      <c r="L185" s="421"/>
      <c r="M185" s="421"/>
      <c r="N185" s="421"/>
      <c r="O185" s="422"/>
      <c r="P185" s="224"/>
      <c r="Q185" s="229">
        <v>1800</v>
      </c>
    </row>
    <row r="186" spans="1:17" ht="33" customHeight="1">
      <c r="A186" s="213">
        <v>156</v>
      </c>
      <c r="B186" s="213"/>
      <c r="C186" s="213"/>
      <c r="D186" s="213"/>
      <c r="E186" s="213"/>
      <c r="F186" s="213"/>
      <c r="G186" s="213"/>
      <c r="H186" s="213"/>
      <c r="I186" s="412" t="s">
        <v>648</v>
      </c>
      <c r="J186" s="412"/>
      <c r="K186" s="412"/>
      <c r="L186" s="412"/>
      <c r="M186" s="412"/>
      <c r="N186" s="412"/>
      <c r="O186" s="412"/>
      <c r="P186" s="224"/>
      <c r="Q186" s="229">
        <v>1200</v>
      </c>
    </row>
    <row r="187" spans="1:17" ht="32.25" customHeight="1">
      <c r="A187" s="213">
        <v>157</v>
      </c>
      <c r="B187" s="213"/>
      <c r="C187" s="213"/>
      <c r="D187" s="213"/>
      <c r="E187" s="213"/>
      <c r="F187" s="213"/>
      <c r="G187" s="213"/>
      <c r="H187" s="213"/>
      <c r="I187" s="412" t="s">
        <v>649</v>
      </c>
      <c r="J187" s="412"/>
      <c r="K187" s="412"/>
      <c r="L187" s="412"/>
      <c r="M187" s="412"/>
      <c r="N187" s="412"/>
      <c r="O187" s="412"/>
      <c r="P187" s="224"/>
      <c r="Q187" s="229">
        <v>2000</v>
      </c>
    </row>
    <row r="188" spans="1:17" ht="15">
      <c r="A188" s="213">
        <v>158</v>
      </c>
      <c r="B188" s="213"/>
      <c r="C188" s="213"/>
      <c r="D188" s="213"/>
      <c r="E188" s="213"/>
      <c r="F188" s="213"/>
      <c r="G188" s="213"/>
      <c r="H188" s="213"/>
      <c r="I188" s="412" t="s">
        <v>650</v>
      </c>
      <c r="J188" s="412"/>
      <c r="K188" s="412"/>
      <c r="L188" s="412"/>
      <c r="M188" s="412"/>
      <c r="N188" s="412"/>
      <c r="O188" s="412"/>
      <c r="P188" s="224"/>
      <c r="Q188" s="229">
        <v>1400</v>
      </c>
    </row>
    <row r="189" spans="1:17" ht="15">
      <c r="A189" s="213">
        <v>159</v>
      </c>
      <c r="B189" s="213"/>
      <c r="C189" s="213"/>
      <c r="D189" s="213"/>
      <c r="E189" s="213"/>
      <c r="F189" s="213"/>
      <c r="G189" s="213"/>
      <c r="H189" s="213"/>
      <c r="I189" s="412" t="s">
        <v>651</v>
      </c>
      <c r="J189" s="412"/>
      <c r="K189" s="412"/>
      <c r="L189" s="412"/>
      <c r="M189" s="412"/>
      <c r="N189" s="412"/>
      <c r="O189" s="412"/>
      <c r="P189" s="224"/>
      <c r="Q189" s="229">
        <v>2200</v>
      </c>
    </row>
    <row r="190" spans="1:17" ht="15">
      <c r="A190" s="213">
        <v>160</v>
      </c>
      <c r="B190" s="213"/>
      <c r="C190" s="213"/>
      <c r="D190" s="213"/>
      <c r="E190" s="213"/>
      <c r="F190" s="213"/>
      <c r="G190" s="213"/>
      <c r="H190" s="213"/>
      <c r="I190" s="412" t="s">
        <v>652</v>
      </c>
      <c r="J190" s="412"/>
      <c r="K190" s="412"/>
      <c r="L190" s="412"/>
      <c r="M190" s="412"/>
      <c r="N190" s="412"/>
      <c r="O190" s="412"/>
      <c r="P190" s="224"/>
      <c r="Q190" s="229">
        <v>1500</v>
      </c>
    </row>
    <row r="191" spans="1:17" ht="28.5" customHeight="1">
      <c r="A191" s="213">
        <v>161</v>
      </c>
      <c r="B191" s="213"/>
      <c r="C191" s="213"/>
      <c r="D191" s="213"/>
      <c r="E191" s="213"/>
      <c r="F191" s="213"/>
      <c r="G191" s="213"/>
      <c r="H191" s="213"/>
      <c r="I191" s="412" t="s">
        <v>653</v>
      </c>
      <c r="J191" s="412"/>
      <c r="K191" s="412"/>
      <c r="L191" s="412"/>
      <c r="M191" s="412"/>
      <c r="N191" s="412"/>
      <c r="O191" s="412"/>
      <c r="P191" s="224"/>
      <c r="Q191" s="229">
        <v>2500</v>
      </c>
    </row>
    <row r="192" spans="1:17" ht="29.25" customHeight="1">
      <c r="A192" s="213">
        <v>162</v>
      </c>
      <c r="B192" s="213"/>
      <c r="C192" s="213"/>
      <c r="D192" s="213"/>
      <c r="E192" s="213"/>
      <c r="F192" s="213"/>
      <c r="G192" s="213"/>
      <c r="H192" s="213"/>
      <c r="I192" s="412" t="s">
        <v>654</v>
      </c>
      <c r="J192" s="412"/>
      <c r="K192" s="412"/>
      <c r="L192" s="412"/>
      <c r="M192" s="412"/>
      <c r="N192" s="412"/>
      <c r="O192" s="412"/>
      <c r="P192" s="224"/>
      <c r="Q192" s="229">
        <v>800</v>
      </c>
    </row>
    <row r="193" spans="1:17" ht="29.25" customHeight="1">
      <c r="A193" s="213">
        <v>163</v>
      </c>
      <c r="B193" s="213"/>
      <c r="C193" s="213"/>
      <c r="D193" s="213"/>
      <c r="E193" s="213"/>
      <c r="F193" s="213"/>
      <c r="G193" s="213"/>
      <c r="H193" s="213"/>
      <c r="I193" s="412" t="s">
        <v>655</v>
      </c>
      <c r="J193" s="412"/>
      <c r="K193" s="412"/>
      <c r="L193" s="412"/>
      <c r="M193" s="412"/>
      <c r="N193" s="412"/>
      <c r="O193" s="412"/>
      <c r="P193" s="224"/>
      <c r="Q193" s="229">
        <v>1300</v>
      </c>
    </row>
    <row r="194" spans="1:17" ht="28.5" customHeight="1">
      <c r="A194" s="213">
        <v>164</v>
      </c>
      <c r="B194" s="213"/>
      <c r="C194" s="213"/>
      <c r="D194" s="213"/>
      <c r="E194" s="213"/>
      <c r="F194" s="213"/>
      <c r="G194" s="213"/>
      <c r="H194" s="213"/>
      <c r="I194" s="412" t="s">
        <v>656</v>
      </c>
      <c r="J194" s="412"/>
      <c r="K194" s="412"/>
      <c r="L194" s="412"/>
      <c r="M194" s="412"/>
      <c r="N194" s="412"/>
      <c r="O194" s="412"/>
      <c r="P194" s="224"/>
      <c r="Q194" s="229">
        <v>500</v>
      </c>
    </row>
    <row r="195" spans="1:17" ht="30" customHeight="1">
      <c r="A195" s="213">
        <v>165</v>
      </c>
      <c r="B195" s="213"/>
      <c r="C195" s="213"/>
      <c r="D195" s="213"/>
      <c r="E195" s="213"/>
      <c r="F195" s="213"/>
      <c r="G195" s="213"/>
      <c r="H195" s="213"/>
      <c r="I195" s="412" t="s">
        <v>657</v>
      </c>
      <c r="J195" s="412"/>
      <c r="K195" s="412"/>
      <c r="L195" s="412"/>
      <c r="M195" s="412"/>
      <c r="N195" s="412"/>
      <c r="O195" s="412"/>
      <c r="P195" s="224"/>
      <c r="Q195" s="229">
        <v>600</v>
      </c>
    </row>
    <row r="196" spans="1:17" ht="15">
      <c r="A196" s="213">
        <v>166</v>
      </c>
      <c r="B196" s="213"/>
      <c r="C196" s="213"/>
      <c r="D196" s="213"/>
      <c r="E196" s="213"/>
      <c r="F196" s="213"/>
      <c r="G196" s="213"/>
      <c r="H196" s="213"/>
      <c r="I196" s="412" t="s">
        <v>658</v>
      </c>
      <c r="J196" s="412"/>
      <c r="K196" s="412"/>
      <c r="L196" s="412"/>
      <c r="M196" s="412"/>
      <c r="N196" s="412"/>
      <c r="O196" s="412"/>
      <c r="P196" s="224"/>
      <c r="Q196" s="229">
        <v>1200</v>
      </c>
    </row>
    <row r="197" spans="1:17" ht="15">
      <c r="A197" s="213">
        <v>167</v>
      </c>
      <c r="B197" s="213"/>
      <c r="C197" s="213"/>
      <c r="D197" s="213"/>
      <c r="E197" s="213"/>
      <c r="F197" s="213"/>
      <c r="G197" s="213"/>
      <c r="H197" s="213"/>
      <c r="I197" s="420" t="s">
        <v>673</v>
      </c>
      <c r="J197" s="457"/>
      <c r="K197" s="457"/>
      <c r="L197" s="457"/>
      <c r="M197" s="457"/>
      <c r="N197" s="457"/>
      <c r="O197" s="458"/>
      <c r="P197" s="224"/>
      <c r="Q197" s="229">
        <v>150</v>
      </c>
    </row>
    <row r="198" spans="1:17" ht="15">
      <c r="A198" s="213">
        <v>168</v>
      </c>
      <c r="B198" s="213"/>
      <c r="C198" s="213"/>
      <c r="D198" s="213"/>
      <c r="E198" s="213"/>
      <c r="F198" s="213"/>
      <c r="G198" s="213"/>
      <c r="H198" s="213"/>
      <c r="I198" s="423" t="s">
        <v>674</v>
      </c>
      <c r="J198" s="424"/>
      <c r="K198" s="424"/>
      <c r="L198" s="424"/>
      <c r="M198" s="424"/>
      <c r="N198" s="424"/>
      <c r="O198" s="425"/>
      <c r="P198" s="224"/>
      <c r="Q198" s="229">
        <v>234</v>
      </c>
    </row>
    <row r="199" spans="1:17" ht="15">
      <c r="A199" s="213">
        <v>169</v>
      </c>
      <c r="B199" s="213"/>
      <c r="C199" s="213"/>
      <c r="D199" s="213"/>
      <c r="E199" s="213"/>
      <c r="F199" s="213"/>
      <c r="G199" s="213"/>
      <c r="H199" s="213"/>
      <c r="I199" s="423" t="s">
        <v>675</v>
      </c>
      <c r="J199" s="424"/>
      <c r="K199" s="424"/>
      <c r="L199" s="424"/>
      <c r="M199" s="424"/>
      <c r="N199" s="424"/>
      <c r="O199" s="425"/>
      <c r="P199" s="224"/>
      <c r="Q199" s="229">
        <v>30</v>
      </c>
    </row>
    <row r="200" spans="1:17" ht="15">
      <c r="A200" s="213">
        <v>170</v>
      </c>
      <c r="B200" s="213"/>
      <c r="C200" s="213"/>
      <c r="D200" s="213"/>
      <c r="E200" s="213"/>
      <c r="F200" s="213"/>
      <c r="G200" s="213"/>
      <c r="H200" s="213"/>
      <c r="I200" s="423" t="s">
        <v>676</v>
      </c>
      <c r="J200" s="424"/>
      <c r="K200" s="424"/>
      <c r="L200" s="424"/>
      <c r="M200" s="424"/>
      <c r="N200" s="424"/>
      <c r="O200" s="425"/>
      <c r="P200" s="224"/>
      <c r="Q200" s="229">
        <v>60</v>
      </c>
    </row>
    <row r="201" spans="1:17" ht="15">
      <c r="A201" s="213">
        <v>169</v>
      </c>
      <c r="B201" s="213"/>
      <c r="C201" s="213"/>
      <c r="D201" s="213"/>
      <c r="E201" s="213"/>
      <c r="F201" s="213"/>
      <c r="G201" s="213"/>
      <c r="H201" s="213"/>
      <c r="I201" s="423" t="s">
        <v>677</v>
      </c>
      <c r="J201" s="424"/>
      <c r="K201" s="424"/>
      <c r="L201" s="424"/>
      <c r="M201" s="424"/>
      <c r="N201" s="424"/>
      <c r="O201" s="425"/>
      <c r="P201" s="224"/>
      <c r="Q201" s="229">
        <v>20</v>
      </c>
    </row>
    <row r="202" spans="1:17" ht="15">
      <c r="A202" s="213">
        <v>170</v>
      </c>
      <c r="B202" s="213"/>
      <c r="C202" s="213"/>
      <c r="D202" s="213"/>
      <c r="E202" s="213"/>
      <c r="F202" s="213"/>
      <c r="G202" s="213"/>
      <c r="H202" s="213"/>
      <c r="I202" s="423" t="s">
        <v>678</v>
      </c>
      <c r="J202" s="424"/>
      <c r="K202" s="424"/>
      <c r="L202" s="424"/>
      <c r="M202" s="424"/>
      <c r="N202" s="424"/>
      <c r="O202" s="425"/>
      <c r="P202" s="224"/>
      <c r="Q202" s="229">
        <v>120</v>
      </c>
    </row>
    <row r="203" spans="1:17" ht="15">
      <c r="A203" s="213"/>
      <c r="B203" s="213"/>
      <c r="C203" s="213"/>
      <c r="D203" s="213"/>
      <c r="E203" s="213"/>
      <c r="F203" s="213"/>
      <c r="G203" s="213"/>
      <c r="H203" s="213"/>
      <c r="I203" s="222"/>
      <c r="J203" s="230"/>
      <c r="K203" s="230"/>
      <c r="L203" s="230"/>
      <c r="M203" s="230"/>
      <c r="N203" s="230"/>
      <c r="O203" s="231"/>
      <c r="P203" s="224"/>
      <c r="Q203" s="229"/>
    </row>
    <row r="204" spans="1:17" ht="15">
      <c r="A204" s="213"/>
      <c r="B204" s="213"/>
      <c r="C204" s="213"/>
      <c r="D204" s="213"/>
      <c r="E204" s="213"/>
      <c r="F204" s="213"/>
      <c r="G204" s="213"/>
      <c r="H204" s="213"/>
      <c r="I204" s="222"/>
      <c r="J204" s="230"/>
      <c r="K204" s="230"/>
      <c r="L204" s="230"/>
      <c r="M204" s="230"/>
      <c r="N204" s="230"/>
      <c r="O204" s="231"/>
      <c r="P204" s="224"/>
      <c r="Q204" s="229"/>
    </row>
    <row r="205" spans="1:17" ht="15">
      <c r="A205" s="213"/>
      <c r="B205" s="213"/>
      <c r="C205" s="213"/>
      <c r="D205" s="213"/>
      <c r="E205" s="213"/>
      <c r="F205" s="213"/>
      <c r="G205" s="213"/>
      <c r="H205" s="213"/>
      <c r="I205" s="222"/>
      <c r="J205" s="230"/>
      <c r="K205" s="230"/>
      <c r="L205" s="230"/>
      <c r="M205" s="230"/>
      <c r="N205" s="230"/>
      <c r="O205" s="231"/>
      <c r="P205" s="224"/>
      <c r="Q205" s="229"/>
    </row>
    <row r="206" spans="1:17" ht="15">
      <c r="A206" s="213"/>
      <c r="B206" s="213"/>
      <c r="C206" s="213"/>
      <c r="D206" s="213"/>
      <c r="E206" s="213"/>
      <c r="F206" s="213"/>
      <c r="G206" s="213"/>
      <c r="H206" s="213"/>
      <c r="I206" s="412"/>
      <c r="J206" s="412"/>
      <c r="K206" s="412"/>
      <c r="L206" s="412"/>
      <c r="M206" s="412"/>
      <c r="N206" s="412"/>
      <c r="O206" s="412"/>
      <c r="P206" s="224"/>
      <c r="Q206" s="229"/>
    </row>
    <row r="207" spans="1:16" ht="15.75">
      <c r="A207" s="112"/>
      <c r="B207" s="112"/>
      <c r="C207" s="112"/>
      <c r="D207" s="112"/>
      <c r="E207" s="112"/>
      <c r="F207" s="112"/>
      <c r="G207" s="112"/>
      <c r="H207" s="112"/>
      <c r="I207" s="23"/>
      <c r="J207" s="23"/>
      <c r="K207" s="23"/>
      <c r="L207" s="23"/>
      <c r="M207" s="23"/>
      <c r="N207" s="23"/>
      <c r="O207" s="23"/>
      <c r="P207" s="4" t="s">
        <v>463</v>
      </c>
    </row>
    <row r="208" spans="1:15" ht="15.75">
      <c r="A208" s="112"/>
      <c r="B208" s="112"/>
      <c r="C208" s="112"/>
      <c r="D208" s="112"/>
      <c r="E208" s="112"/>
      <c r="F208" s="112"/>
      <c r="G208" s="112"/>
      <c r="H208" s="112"/>
      <c r="I208" s="23"/>
      <c r="J208" s="23"/>
      <c r="K208" s="23"/>
      <c r="L208" s="23"/>
      <c r="M208" s="23"/>
      <c r="N208" s="23"/>
      <c r="O208" s="23"/>
    </row>
    <row r="209" spans="9:15" ht="15.75">
      <c r="I209" s="23"/>
      <c r="J209" s="23"/>
      <c r="K209" s="23"/>
      <c r="L209" s="23"/>
      <c r="M209" s="23"/>
      <c r="N209" s="23"/>
      <c r="O209" s="23"/>
    </row>
    <row r="210" spans="9:15" ht="15.75">
      <c r="I210" s="23"/>
      <c r="J210" s="23"/>
      <c r="K210" s="23"/>
      <c r="L210" s="23"/>
      <c r="M210" s="23"/>
      <c r="N210" s="23" t="s">
        <v>681</v>
      </c>
      <c r="O210" s="23"/>
    </row>
    <row r="211" spans="9:16" ht="15.75">
      <c r="I211" s="23" t="s">
        <v>666</v>
      </c>
      <c r="J211" s="23"/>
      <c r="K211" s="23"/>
      <c r="L211" s="23"/>
      <c r="M211" s="23"/>
      <c r="N211" s="23"/>
      <c r="O211" s="23"/>
      <c r="P211" s="4" t="s">
        <v>462</v>
      </c>
    </row>
    <row r="212" spans="9:15" ht="15.75">
      <c r="I212" s="23"/>
      <c r="J212" s="23"/>
      <c r="K212" s="23"/>
      <c r="L212" s="23"/>
      <c r="M212" s="23"/>
      <c r="N212" s="23"/>
      <c r="O212" s="23"/>
    </row>
    <row r="213" spans="9:16" ht="15.75">
      <c r="I213" s="4" t="s">
        <v>444</v>
      </c>
      <c r="P213" s="4" t="s">
        <v>731</v>
      </c>
    </row>
    <row r="214" spans="9:15" ht="15.75">
      <c r="I214" s="23"/>
      <c r="J214" s="23"/>
      <c r="K214" s="23"/>
      <c r="L214" s="23"/>
      <c r="M214" s="23"/>
      <c r="N214" s="23"/>
      <c r="O214" s="23"/>
    </row>
    <row r="215" spans="9:15" ht="15.75">
      <c r="I215" s="23"/>
      <c r="J215" s="23"/>
      <c r="K215" s="23"/>
      <c r="L215" s="23"/>
      <c r="M215" s="23"/>
      <c r="N215" s="23"/>
      <c r="O215" s="23"/>
    </row>
    <row r="216" spans="9:15" ht="15.75">
      <c r="I216" s="23"/>
      <c r="J216" s="23"/>
      <c r="K216" s="23"/>
      <c r="L216" s="23"/>
      <c r="M216" s="23"/>
      <c r="N216" s="23"/>
      <c r="O216" s="23"/>
    </row>
    <row r="217" spans="9:15" ht="15.75">
      <c r="I217" s="23"/>
      <c r="J217" s="23"/>
      <c r="K217" s="23"/>
      <c r="L217" s="23"/>
      <c r="M217" s="23"/>
      <c r="N217" s="23"/>
      <c r="O217" s="23"/>
    </row>
    <row r="218" spans="9:15" ht="15.75">
      <c r="I218" s="23"/>
      <c r="J218" s="23"/>
      <c r="K218" s="23"/>
      <c r="L218" s="23"/>
      <c r="M218" s="23"/>
      <c r="N218" s="23"/>
      <c r="O218" s="23"/>
    </row>
  </sheetData>
  <sheetProtection/>
  <mergeCells count="128">
    <mergeCell ref="I162:O162"/>
    <mergeCell ref="I197:O197"/>
    <mergeCell ref="I198:O198"/>
    <mergeCell ref="I199:O199"/>
    <mergeCell ref="I200:O200"/>
    <mergeCell ref="I201:O201"/>
    <mergeCell ref="I174:O174"/>
    <mergeCell ref="I194:O194"/>
    <mergeCell ref="I196:O196"/>
    <mergeCell ref="I183:O183"/>
    <mergeCell ref="A8:Q8"/>
    <mergeCell ref="I12:O12"/>
    <mergeCell ref="I14:O14"/>
    <mergeCell ref="I15:O15"/>
    <mergeCell ref="I16:O16"/>
    <mergeCell ref="I18:O18"/>
    <mergeCell ref="I79:O79"/>
    <mergeCell ref="I80:O80"/>
    <mergeCell ref="I101:O101"/>
    <mergeCell ref="I23:O23"/>
    <mergeCell ref="I29:O29"/>
    <mergeCell ref="I30:O30"/>
    <mergeCell ref="I25:O25"/>
    <mergeCell ref="I26:O26"/>
    <mergeCell ref="I28:O28"/>
    <mergeCell ref="I36:O36"/>
    <mergeCell ref="I73:O73"/>
    <mergeCell ref="I74:O74"/>
    <mergeCell ref="I24:O24"/>
    <mergeCell ref="I17:O17"/>
    <mergeCell ref="I22:O22"/>
    <mergeCell ref="I19:O19"/>
    <mergeCell ref="I20:O20"/>
    <mergeCell ref="I21:O21"/>
    <mergeCell ref="P167:Q167"/>
    <mergeCell ref="P166:Q166"/>
    <mergeCell ref="I148:O148"/>
    <mergeCell ref="P165:Q165"/>
    <mergeCell ref="I34:O34"/>
    <mergeCell ref="I37:O37"/>
    <mergeCell ref="I44:O44"/>
    <mergeCell ref="I86:O86"/>
    <mergeCell ref="I87:O87"/>
    <mergeCell ref="I88:O88"/>
    <mergeCell ref="I167:O167"/>
    <mergeCell ref="I175:O175"/>
    <mergeCell ref="I176:O176"/>
    <mergeCell ref="I182:O182"/>
    <mergeCell ref="I33:O33"/>
    <mergeCell ref="I76:O76"/>
    <mergeCell ref="I69:Q69"/>
    <mergeCell ref="I61:Q61"/>
    <mergeCell ref="I78:O78"/>
    <mergeCell ref="P172:Q172"/>
    <mergeCell ref="I94:O94"/>
    <mergeCell ref="I95:O95"/>
    <mergeCell ref="I136:O136"/>
    <mergeCell ref="I96:O96"/>
    <mergeCell ref="I97:O97"/>
    <mergeCell ref="I166:O166"/>
    <mergeCell ref="I98:O98"/>
    <mergeCell ref="I154:O154"/>
    <mergeCell ref="I165:O165"/>
    <mergeCell ref="I161:O161"/>
    <mergeCell ref="I206:O206"/>
    <mergeCell ref="I178:O178"/>
    <mergeCell ref="I179:O179"/>
    <mergeCell ref="I180:O180"/>
    <mergeCell ref="I181:O181"/>
    <mergeCell ref="I185:O185"/>
    <mergeCell ref="I195:O195"/>
    <mergeCell ref="I202:O202"/>
    <mergeCell ref="I186:O186"/>
    <mergeCell ref="I188:O188"/>
    <mergeCell ref="I193:O193"/>
    <mergeCell ref="I189:O189"/>
    <mergeCell ref="I187:O187"/>
    <mergeCell ref="I177:O177"/>
    <mergeCell ref="I184:O184"/>
    <mergeCell ref="I190:O190"/>
    <mergeCell ref="I191:O191"/>
    <mergeCell ref="I192:O192"/>
    <mergeCell ref="I172:O172"/>
    <mergeCell ref="I147:O147"/>
    <mergeCell ref="I99:O99"/>
    <mergeCell ref="I100:O100"/>
    <mergeCell ref="I102:O102"/>
    <mergeCell ref="I138:O138"/>
    <mergeCell ref="I153:O153"/>
    <mergeCell ref="I149:O149"/>
    <mergeCell ref="I170:O170"/>
    <mergeCell ref="I171:O171"/>
    <mergeCell ref="I173:O173"/>
    <mergeCell ref="I13:Q13"/>
    <mergeCell ref="P152:Q152"/>
    <mergeCell ref="I150:O150"/>
    <mergeCell ref="I151:O151"/>
    <mergeCell ref="I152:O152"/>
    <mergeCell ref="P153:Q153"/>
    <mergeCell ref="P154:Q154"/>
    <mergeCell ref="P150:Q150"/>
    <mergeCell ref="P151:Q151"/>
    <mergeCell ref="P37:Q37"/>
    <mergeCell ref="I41:O41"/>
    <mergeCell ref="I42:O42"/>
    <mergeCell ref="P42:Q42"/>
    <mergeCell ref="I43:O43"/>
    <mergeCell ref="P43:Q43"/>
    <mergeCell ref="I93:O93"/>
    <mergeCell ref="P44:Q44"/>
    <mergeCell ref="I45:O45"/>
    <mergeCell ref="P45:Q45"/>
    <mergeCell ref="I70:O70"/>
    <mergeCell ref="I71:O71"/>
    <mergeCell ref="I82:O82"/>
    <mergeCell ref="I72:O72"/>
    <mergeCell ref="I84:O84"/>
    <mergeCell ref="I75:O75"/>
    <mergeCell ref="I81:O81"/>
    <mergeCell ref="I77:O77"/>
    <mergeCell ref="I89:O89"/>
    <mergeCell ref="P170:Q170"/>
    <mergeCell ref="I159:O159"/>
    <mergeCell ref="P159:Q159"/>
    <mergeCell ref="I85:Q85"/>
    <mergeCell ref="I90:O90"/>
    <mergeCell ref="I91:O91"/>
    <mergeCell ref="I92:O92"/>
  </mergeCells>
  <printOptions/>
  <pageMargins left="0.49" right="0.15" top="0.3" bottom="0.49" header="0.14" footer="0.33"/>
  <pageSetup horizontalDpi="600" verticalDpi="600" orientation="portrait" paperSize="9" scale="63" r:id="rId1"/>
  <colBreaks count="2" manualBreakCount="2">
    <brk id="17" max="246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47"/>
  <sheetViews>
    <sheetView view="pageBreakPreview" zoomScale="60" zoomScalePageLayoutView="0" workbookViewId="0" topLeftCell="A756">
      <selection activeCell="AC686" sqref="AC684:AC686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1.75390625" style="10" customWidth="1"/>
    <col min="10" max="10" width="4.25390625" style="0" customWidth="1"/>
    <col min="11" max="11" width="13.875" style="0" customWidth="1"/>
  </cols>
  <sheetData>
    <row r="1" spans="1:11" ht="18.75">
      <c r="A1" s="274"/>
      <c r="B1" s="234"/>
      <c r="C1" s="234"/>
      <c r="D1" s="234"/>
      <c r="E1" s="234"/>
      <c r="F1" s="275" t="s">
        <v>3</v>
      </c>
      <c r="G1" s="234"/>
      <c r="H1" s="234"/>
      <c r="I1" s="276"/>
      <c r="J1" s="150"/>
      <c r="K1" s="150"/>
    </row>
    <row r="2" spans="1:11" ht="18.75">
      <c r="A2" s="234"/>
      <c r="B2" s="234"/>
      <c r="C2" s="234"/>
      <c r="D2" s="234"/>
      <c r="E2" s="234"/>
      <c r="F2" s="234" t="s">
        <v>73</v>
      </c>
      <c r="G2" s="234"/>
      <c r="H2" s="276" t="s">
        <v>716</v>
      </c>
      <c r="I2" s="150"/>
      <c r="J2" s="150"/>
      <c r="K2" s="150"/>
    </row>
    <row r="3" spans="1:11" ht="18.75">
      <c r="A3" s="234"/>
      <c r="B3" s="234"/>
      <c r="C3" s="234"/>
      <c r="D3" s="234"/>
      <c r="E3" s="234" t="s">
        <v>463</v>
      </c>
      <c r="F3" s="234">
        <v>21</v>
      </c>
      <c r="G3" s="234" t="s">
        <v>692</v>
      </c>
      <c r="H3" s="234"/>
      <c r="I3" s="276" t="s">
        <v>717</v>
      </c>
      <c r="J3" s="150"/>
      <c r="K3" s="150"/>
    </row>
    <row r="4" spans="1:11" ht="18.75">
      <c r="A4" s="12" t="s">
        <v>460</v>
      </c>
      <c r="B4" s="12"/>
      <c r="C4" s="12"/>
      <c r="D4" s="12"/>
      <c r="E4" s="12"/>
      <c r="F4" s="12"/>
      <c r="G4" s="12"/>
      <c r="H4" s="12"/>
      <c r="I4" s="277"/>
      <c r="J4" s="150"/>
      <c r="K4" s="150"/>
    </row>
    <row r="5" spans="1:11" ht="18.75">
      <c r="A5" s="234"/>
      <c r="B5" s="12"/>
      <c r="C5" s="12"/>
      <c r="D5" s="12" t="s">
        <v>9</v>
      </c>
      <c r="E5" s="12"/>
      <c r="F5" s="12"/>
      <c r="G5" s="12"/>
      <c r="H5" s="12"/>
      <c r="I5" s="277"/>
      <c r="J5" s="150"/>
      <c r="K5" s="150"/>
    </row>
    <row r="6" spans="1:11" ht="18.75">
      <c r="A6" s="278" t="s">
        <v>10</v>
      </c>
      <c r="B6" s="276"/>
      <c r="C6" s="276"/>
      <c r="D6" s="279" t="s">
        <v>76</v>
      </c>
      <c r="E6" s="12"/>
      <c r="F6" s="12"/>
      <c r="G6" s="12"/>
      <c r="H6" s="12"/>
      <c r="I6" s="276"/>
      <c r="J6" s="150"/>
      <c r="K6" s="150"/>
    </row>
    <row r="7" spans="1:11" ht="18.75">
      <c r="A7" s="280" t="s">
        <v>12</v>
      </c>
      <c r="B7" s="276"/>
      <c r="C7" s="276"/>
      <c r="D7" s="281" t="s">
        <v>77</v>
      </c>
      <c r="E7" s="281"/>
      <c r="F7" s="280"/>
      <c r="G7" s="280"/>
      <c r="H7" s="282"/>
      <c r="I7" s="283"/>
      <c r="J7" s="150"/>
      <c r="K7" s="150"/>
    </row>
    <row r="8" spans="1:11" ht="18.75">
      <c r="A8" s="234"/>
      <c r="B8" s="234"/>
      <c r="C8" s="234"/>
      <c r="D8" s="234"/>
      <c r="E8" s="234"/>
      <c r="F8" s="234"/>
      <c r="G8" s="234"/>
      <c r="H8" s="234"/>
      <c r="I8" s="276"/>
      <c r="J8" s="150"/>
      <c r="K8" s="150"/>
    </row>
    <row r="9" spans="1:11" ht="18.75">
      <c r="A9" s="234"/>
      <c r="B9" s="279"/>
      <c r="C9" s="12"/>
      <c r="D9" s="12"/>
      <c r="E9" s="12"/>
      <c r="F9" s="12"/>
      <c r="G9" s="12"/>
      <c r="H9" s="12"/>
      <c r="I9" s="283" t="s">
        <v>14</v>
      </c>
      <c r="J9" s="150"/>
      <c r="K9" s="150"/>
    </row>
    <row r="10" spans="1:11" ht="19.5">
      <c r="A10" s="284" t="s">
        <v>15</v>
      </c>
      <c r="B10" s="285"/>
      <c r="C10" s="20"/>
      <c r="D10" s="20"/>
      <c r="E10" s="20"/>
      <c r="F10" s="20"/>
      <c r="G10" s="20"/>
      <c r="H10" s="20"/>
      <c r="I10" s="286">
        <f>I18+I19+I20+I26</f>
        <v>92.474</v>
      </c>
      <c r="J10" s="150"/>
      <c r="K10" s="150"/>
    </row>
    <row r="11" spans="1:11" ht="18.75">
      <c r="A11" s="287" t="s">
        <v>16</v>
      </c>
      <c r="B11" s="288"/>
      <c r="C11" s="288"/>
      <c r="D11" s="288"/>
      <c r="E11" s="288"/>
      <c r="F11" s="288"/>
      <c r="G11" s="288"/>
      <c r="H11" s="288"/>
      <c r="I11" s="289"/>
      <c r="J11" s="150"/>
      <c r="K11" s="150"/>
    </row>
    <row r="12" spans="1:11" ht="93.75">
      <c r="A12" s="290" t="s">
        <v>17</v>
      </c>
      <c r="B12" s="291" t="s">
        <v>18</v>
      </c>
      <c r="C12" s="292" t="s">
        <v>19</v>
      </c>
      <c r="D12" s="293" t="s">
        <v>20</v>
      </c>
      <c r="E12" s="293" t="s">
        <v>21</v>
      </c>
      <c r="F12" s="293" t="s">
        <v>22</v>
      </c>
      <c r="G12" s="292" t="s">
        <v>23</v>
      </c>
      <c r="H12" s="288"/>
      <c r="I12" s="289"/>
      <c r="J12" s="150"/>
      <c r="K12" s="150"/>
    </row>
    <row r="13" spans="1:11" ht="18.75">
      <c r="A13" s="294" t="s">
        <v>24</v>
      </c>
      <c r="B13" s="295">
        <v>1</v>
      </c>
      <c r="C13" s="295">
        <v>17989</v>
      </c>
      <c r="D13" s="296">
        <v>135.9</v>
      </c>
      <c r="E13" s="297">
        <f>D13*60</f>
        <v>8154</v>
      </c>
      <c r="F13" s="292">
        <v>10</v>
      </c>
      <c r="G13" s="295">
        <f>B13*C13/E13*F13</f>
        <v>22.061564876134412</v>
      </c>
      <c r="H13" s="288"/>
      <c r="I13" s="289"/>
      <c r="J13" s="150"/>
      <c r="K13" s="150"/>
    </row>
    <row r="14" spans="1:11" ht="37.5">
      <c r="A14" s="298" t="s">
        <v>25</v>
      </c>
      <c r="B14" s="299">
        <v>1</v>
      </c>
      <c r="C14" s="299">
        <v>13485</v>
      </c>
      <c r="D14" s="296">
        <v>135.9</v>
      </c>
      <c r="E14" s="300">
        <f>D14*60</f>
        <v>8154</v>
      </c>
      <c r="F14" s="301">
        <v>10</v>
      </c>
      <c r="G14" s="299">
        <f>B14*C14/E14*F14</f>
        <v>16.537895511405445</v>
      </c>
      <c r="H14" s="288"/>
      <c r="I14" s="289"/>
      <c r="J14" s="150"/>
      <c r="K14" s="150"/>
    </row>
    <row r="15" spans="1:11" ht="18.75">
      <c r="A15" s="302" t="s">
        <v>26</v>
      </c>
      <c r="B15" s="303"/>
      <c r="C15" s="304"/>
      <c r="D15" s="304"/>
      <c r="E15" s="304"/>
      <c r="F15" s="304"/>
      <c r="G15" s="305">
        <f>ROUND((G13+G14),2)</f>
        <v>38.6</v>
      </c>
      <c r="H15" s="288"/>
      <c r="I15" s="276"/>
      <c r="J15" s="150"/>
      <c r="K15" s="150"/>
    </row>
    <row r="16" spans="1:11" ht="18.75">
      <c r="A16" s="465" t="s">
        <v>751</v>
      </c>
      <c r="B16" s="466"/>
      <c r="C16" s="466"/>
      <c r="D16" s="466"/>
      <c r="E16" s="466"/>
      <c r="F16" s="466"/>
      <c r="G16" s="306"/>
      <c r="H16" s="288"/>
      <c r="I16" s="307">
        <f>G15*G16</f>
        <v>0</v>
      </c>
      <c r="J16" s="150"/>
      <c r="K16" s="150"/>
    </row>
    <row r="17" spans="1:11" ht="18" customHeight="1">
      <c r="A17" s="463" t="s">
        <v>28</v>
      </c>
      <c r="B17" s="464"/>
      <c r="C17" s="464"/>
      <c r="D17" s="464"/>
      <c r="E17" s="464"/>
      <c r="F17" s="308" t="s">
        <v>29</v>
      </c>
      <c r="G17" s="309">
        <v>0.84</v>
      </c>
      <c r="H17" s="303"/>
      <c r="I17" s="310">
        <f>G15*G17</f>
        <v>32.424</v>
      </c>
      <c r="J17" s="150"/>
      <c r="K17" s="150"/>
    </row>
    <row r="18" spans="1:11" ht="19.5">
      <c r="A18" s="311" t="s">
        <v>30</v>
      </c>
      <c r="B18" s="303"/>
      <c r="C18" s="303"/>
      <c r="D18" s="303"/>
      <c r="E18" s="303"/>
      <c r="F18" s="303"/>
      <c r="G18" s="312"/>
      <c r="H18" s="303"/>
      <c r="I18" s="286">
        <f>G15+I17</f>
        <v>71.024</v>
      </c>
      <c r="J18" s="150"/>
      <c r="K18" s="150"/>
    </row>
    <row r="19" spans="1:11" ht="19.5">
      <c r="A19" s="311" t="s">
        <v>31</v>
      </c>
      <c r="B19" s="313"/>
      <c r="C19" s="303"/>
      <c r="D19" s="303"/>
      <c r="E19" s="303"/>
      <c r="F19" s="303"/>
      <c r="G19" s="314">
        <v>30.2</v>
      </c>
      <c r="H19" s="303" t="s">
        <v>32</v>
      </c>
      <c r="I19" s="286">
        <f>ROUND((I18*G19/100),2)</f>
        <v>21.45</v>
      </c>
      <c r="J19" s="150"/>
      <c r="K19" s="150"/>
    </row>
    <row r="20" spans="1:11" ht="19.5">
      <c r="A20" s="311" t="s">
        <v>33</v>
      </c>
      <c r="B20" s="313"/>
      <c r="C20" s="303"/>
      <c r="D20" s="303"/>
      <c r="E20" s="303"/>
      <c r="F20" s="304" t="s">
        <v>34</v>
      </c>
      <c r="G20" s="303"/>
      <c r="H20" s="303"/>
      <c r="I20" s="286"/>
      <c r="J20" s="150"/>
      <c r="K20" s="150"/>
    </row>
    <row r="21" spans="1:11" ht="56.25">
      <c r="A21" s="315" t="s">
        <v>35</v>
      </c>
      <c r="B21" s="316" t="s">
        <v>36</v>
      </c>
      <c r="C21" s="317" t="s">
        <v>37</v>
      </c>
      <c r="D21" s="318" t="s">
        <v>38</v>
      </c>
      <c r="E21" s="318" t="s">
        <v>39</v>
      </c>
      <c r="F21" s="318" t="s">
        <v>40</v>
      </c>
      <c r="G21" s="288"/>
      <c r="H21" s="288"/>
      <c r="I21" s="289"/>
      <c r="J21" s="150"/>
      <c r="K21" s="150"/>
    </row>
    <row r="22" spans="1:11" ht="18.75">
      <c r="A22" s="294" t="s">
        <v>41</v>
      </c>
      <c r="B22" s="295"/>
      <c r="C22" s="295"/>
      <c r="D22" s="319"/>
      <c r="E22" s="320"/>
      <c r="F22" s="320">
        <f>E22*C22</f>
        <v>0</v>
      </c>
      <c r="G22" s="321"/>
      <c r="H22" s="288"/>
      <c r="I22" s="289"/>
      <c r="J22" s="150"/>
      <c r="K22" s="150"/>
    </row>
    <row r="23" spans="1:11" ht="18.75">
      <c r="A23" s="294" t="s">
        <v>43</v>
      </c>
      <c r="B23" s="295"/>
      <c r="C23" s="295"/>
      <c r="D23" s="319"/>
      <c r="E23" s="320"/>
      <c r="F23" s="320">
        <f>E23*C23</f>
        <v>0</v>
      </c>
      <c r="G23" s="321"/>
      <c r="H23" s="288"/>
      <c r="I23" s="289"/>
      <c r="J23" s="150"/>
      <c r="K23" s="150"/>
    </row>
    <row r="24" spans="1:11" ht="37.5">
      <c r="A24" s="294" t="s">
        <v>44</v>
      </c>
      <c r="B24" s="295"/>
      <c r="C24" s="295"/>
      <c r="D24" s="319"/>
      <c r="E24" s="320"/>
      <c r="F24" s="320">
        <f>E24*C24</f>
        <v>0</v>
      </c>
      <c r="G24" s="321"/>
      <c r="H24" s="288"/>
      <c r="I24" s="289"/>
      <c r="J24" s="150"/>
      <c r="K24" s="150"/>
    </row>
    <row r="25" spans="1:11" ht="18.75">
      <c r="A25" s="322" t="s">
        <v>46</v>
      </c>
      <c r="B25" s="299"/>
      <c r="C25" s="299"/>
      <c r="D25" s="323"/>
      <c r="E25" s="301"/>
      <c r="F25" s="324">
        <f>SUM(F22:F24)</f>
        <v>0</v>
      </c>
      <c r="G25" s="321"/>
      <c r="H25" s="288"/>
      <c r="I25" s="289"/>
      <c r="J25" s="150"/>
      <c r="K25" s="150"/>
    </row>
    <row r="26" spans="1:11" ht="19.5">
      <c r="A26" s="311" t="s">
        <v>47</v>
      </c>
      <c r="B26" s="303"/>
      <c r="C26" s="303"/>
      <c r="D26" s="303"/>
      <c r="E26" s="303"/>
      <c r="F26" s="303"/>
      <c r="G26" s="303"/>
      <c r="H26" s="303"/>
      <c r="I26" s="286">
        <f>ROUND(F32,2)</f>
        <v>0</v>
      </c>
      <c r="J26" s="150"/>
      <c r="K26" s="150"/>
    </row>
    <row r="27" spans="1:11" ht="93.75">
      <c r="A27" s="325" t="s">
        <v>35</v>
      </c>
      <c r="B27" s="326" t="s">
        <v>48</v>
      </c>
      <c r="C27" s="327" t="s">
        <v>49</v>
      </c>
      <c r="D27" s="326" t="s">
        <v>50</v>
      </c>
      <c r="E27" s="288"/>
      <c r="F27" s="288"/>
      <c r="G27" s="288"/>
      <c r="H27" s="288"/>
      <c r="I27" s="289"/>
      <c r="J27" s="150"/>
      <c r="K27" s="150"/>
    </row>
    <row r="28" spans="1:11" ht="37.5">
      <c r="A28" s="328" t="s">
        <v>51</v>
      </c>
      <c r="B28" s="329"/>
      <c r="C28" s="291"/>
      <c r="D28" s="330">
        <f>B28*C28/100</f>
        <v>0</v>
      </c>
      <c r="E28" s="288"/>
      <c r="F28" s="288"/>
      <c r="G28" s="288"/>
      <c r="H28" s="288"/>
      <c r="I28" s="289"/>
      <c r="J28" s="150"/>
      <c r="K28" s="150"/>
    </row>
    <row r="29" spans="1:11" ht="18.75">
      <c r="A29" s="331" t="s">
        <v>52</v>
      </c>
      <c r="B29" s="332"/>
      <c r="C29" s="291"/>
      <c r="D29" s="330">
        <f>B29*C29/100</f>
        <v>0</v>
      </c>
      <c r="E29" s="288"/>
      <c r="F29" s="288"/>
      <c r="G29" s="288"/>
      <c r="H29" s="288"/>
      <c r="I29" s="289"/>
      <c r="J29" s="150"/>
      <c r="K29" s="150"/>
    </row>
    <row r="30" spans="1:11" ht="18.75">
      <c r="A30" s="319" t="s">
        <v>53</v>
      </c>
      <c r="B30" s="319"/>
      <c r="C30" s="319"/>
      <c r="D30" s="330">
        <f>SUM(D28:D29)</f>
        <v>0</v>
      </c>
      <c r="E30" s="288"/>
      <c r="F30" s="288"/>
      <c r="G30" s="288"/>
      <c r="H30" s="288"/>
      <c r="I30" s="289"/>
      <c r="J30" s="150"/>
      <c r="K30" s="150"/>
    </row>
    <row r="31" spans="1:11" ht="131.25">
      <c r="A31" s="333" t="s">
        <v>54</v>
      </c>
      <c r="B31" s="319"/>
      <c r="C31" s="293" t="s">
        <v>752</v>
      </c>
      <c r="D31" s="319"/>
      <c r="E31" s="334" t="s">
        <v>56</v>
      </c>
      <c r="F31" s="467" t="s">
        <v>57</v>
      </c>
      <c r="G31" s="468"/>
      <c r="H31" s="288"/>
      <c r="I31" s="289"/>
      <c r="J31" s="150"/>
      <c r="K31" s="150"/>
    </row>
    <row r="32" spans="1:11" ht="19.5">
      <c r="A32" s="330">
        <f>D30</f>
        <v>0</v>
      </c>
      <c r="B32" s="292"/>
      <c r="C32" s="297">
        <f>D13*60*12</f>
        <v>97848</v>
      </c>
      <c r="D32" s="292"/>
      <c r="E32" s="292">
        <f>F14</f>
        <v>10</v>
      </c>
      <c r="F32" s="469">
        <f>(A32/C32*E32)</f>
        <v>0</v>
      </c>
      <c r="G32" s="470"/>
      <c r="H32" s="288"/>
      <c r="I32" s="289"/>
      <c r="J32" s="150"/>
      <c r="K32" s="150"/>
    </row>
    <row r="33" spans="1:11" ht="19.5">
      <c r="A33" s="335" t="s">
        <v>58</v>
      </c>
      <c r="B33" s="336"/>
      <c r="C33" s="288"/>
      <c r="D33" s="337"/>
      <c r="E33" s="338"/>
      <c r="F33" s="288"/>
      <c r="G33" s="288"/>
      <c r="H33" s="288"/>
      <c r="I33" s="339">
        <f>I34+I36+I37</f>
        <v>206.99</v>
      </c>
      <c r="J33" s="150"/>
      <c r="K33" s="150"/>
    </row>
    <row r="34" spans="1:11" ht="19.5">
      <c r="A34" s="311" t="s">
        <v>59</v>
      </c>
      <c r="B34" s="313"/>
      <c r="C34" s="303"/>
      <c r="D34" s="304"/>
      <c r="E34" s="340"/>
      <c r="F34" s="303"/>
      <c r="G34" s="303"/>
      <c r="H34" s="303"/>
      <c r="I34" s="286">
        <v>26.22</v>
      </c>
      <c r="J34" s="150"/>
      <c r="K34" s="150"/>
    </row>
    <row r="35" spans="1:11" ht="27" customHeight="1">
      <c r="A35" s="463" t="s">
        <v>60</v>
      </c>
      <c r="B35" s="464"/>
      <c r="C35" s="464"/>
      <c r="D35" s="464"/>
      <c r="E35" s="464"/>
      <c r="F35" s="341" t="s">
        <v>61</v>
      </c>
      <c r="G35" s="342">
        <v>1.05</v>
      </c>
      <c r="H35" s="288"/>
      <c r="I35" s="343"/>
      <c r="J35" s="150"/>
      <c r="K35" s="150"/>
    </row>
    <row r="36" spans="1:11" ht="19.5">
      <c r="A36" s="311" t="s">
        <v>62</v>
      </c>
      <c r="B36" s="313"/>
      <c r="C36" s="303"/>
      <c r="D36" s="303"/>
      <c r="E36" s="303"/>
      <c r="F36" s="303"/>
      <c r="G36" s="314">
        <v>30.2</v>
      </c>
      <c r="H36" s="303" t="s">
        <v>32</v>
      </c>
      <c r="I36" s="286">
        <f>ROUND(I34*G36%,2)</f>
        <v>7.92</v>
      </c>
      <c r="J36" s="150"/>
      <c r="K36" s="150"/>
    </row>
    <row r="37" spans="1:11" ht="19.5">
      <c r="A37" s="344" t="s">
        <v>63</v>
      </c>
      <c r="B37" s="345"/>
      <c r="C37" s="345"/>
      <c r="D37" s="346"/>
      <c r="E37" s="347"/>
      <c r="F37" s="345"/>
      <c r="G37" s="345"/>
      <c r="H37" s="345"/>
      <c r="I37" s="348">
        <v>172.85</v>
      </c>
      <c r="J37" s="150"/>
      <c r="K37" s="150"/>
    </row>
    <row r="38" spans="1:11" ht="18.75">
      <c r="A38" s="461" t="s">
        <v>64</v>
      </c>
      <c r="B38" s="462"/>
      <c r="C38" s="462"/>
      <c r="D38" s="462"/>
      <c r="E38" s="349"/>
      <c r="F38" s="350" t="s">
        <v>65</v>
      </c>
      <c r="G38" s="351">
        <v>1.92</v>
      </c>
      <c r="H38" s="352"/>
      <c r="I38" s="353"/>
      <c r="J38" s="150"/>
      <c r="K38" s="150"/>
    </row>
    <row r="39" spans="1:11" ht="19.5">
      <c r="A39" s="284" t="s">
        <v>66</v>
      </c>
      <c r="B39" s="354"/>
      <c r="C39" s="303"/>
      <c r="D39" s="303"/>
      <c r="E39" s="303"/>
      <c r="F39" s="303"/>
      <c r="G39" s="303"/>
      <c r="H39" s="303"/>
      <c r="I39" s="286">
        <f>I33+I10</f>
        <v>299.464</v>
      </c>
      <c r="J39" s="150"/>
      <c r="K39" s="150"/>
    </row>
    <row r="40" spans="1:11" ht="19.5">
      <c r="A40" s="284" t="s">
        <v>72</v>
      </c>
      <c r="B40" s="354"/>
      <c r="C40" s="303"/>
      <c r="D40" s="303"/>
      <c r="E40" s="303"/>
      <c r="F40" s="303"/>
      <c r="G40" s="355">
        <f>I41/I39-1</f>
        <v>0.0017898645580103345</v>
      </c>
      <c r="H40" s="303"/>
      <c r="I40" s="286">
        <f>I41-I39</f>
        <v>0.5360000000000014</v>
      </c>
      <c r="J40" s="150"/>
      <c r="K40" s="150"/>
    </row>
    <row r="41" spans="1:11" ht="19.5">
      <c r="A41" s="284" t="s">
        <v>67</v>
      </c>
      <c r="B41" s="354"/>
      <c r="C41" s="303"/>
      <c r="D41" s="303"/>
      <c r="E41" s="303"/>
      <c r="F41" s="303"/>
      <c r="G41" s="303"/>
      <c r="H41" s="303"/>
      <c r="I41" s="286">
        <v>300</v>
      </c>
      <c r="J41" s="150"/>
      <c r="K41" s="150"/>
    </row>
    <row r="42" spans="1:11" ht="18.75">
      <c r="A42" s="234"/>
      <c r="B42" s="234"/>
      <c r="C42" s="234"/>
      <c r="D42" s="234"/>
      <c r="E42" s="234"/>
      <c r="F42" s="234"/>
      <c r="G42" s="234"/>
      <c r="H42" s="234"/>
      <c r="I42" s="276"/>
      <c r="J42" s="150"/>
      <c r="K42" s="150"/>
    </row>
    <row r="43" spans="1:11" ht="18.75">
      <c r="A43" s="278" t="s">
        <v>68</v>
      </c>
      <c r="B43" s="234"/>
      <c r="C43" s="234"/>
      <c r="D43" s="234"/>
      <c r="E43" s="234"/>
      <c r="F43" s="234"/>
      <c r="G43" s="352" t="s">
        <v>462</v>
      </c>
      <c r="H43" s="234"/>
      <c r="I43" s="276"/>
      <c r="J43" s="150"/>
      <c r="K43" s="150"/>
    </row>
    <row r="44" spans="1:11" ht="18.75">
      <c r="A44" s="234" t="s">
        <v>461</v>
      </c>
      <c r="B44" s="234"/>
      <c r="C44" s="234"/>
      <c r="D44" s="234"/>
      <c r="E44" s="234"/>
      <c r="F44" s="234"/>
      <c r="G44" s="234"/>
      <c r="H44" s="234"/>
      <c r="I44" s="276"/>
      <c r="J44" s="150"/>
      <c r="K44" s="150"/>
    </row>
    <row r="45" spans="1:11" ht="18.75">
      <c r="A45" s="234"/>
      <c r="B45" s="234"/>
      <c r="C45" s="234"/>
      <c r="D45" s="234"/>
      <c r="E45" s="234"/>
      <c r="F45" s="234"/>
      <c r="G45" s="234"/>
      <c r="H45" s="234"/>
      <c r="I45" s="276"/>
      <c r="J45" s="150"/>
      <c r="K45" s="150"/>
    </row>
    <row r="46" spans="1:11" ht="18.75">
      <c r="A46" s="234"/>
      <c r="B46" s="234"/>
      <c r="C46" s="234"/>
      <c r="D46" s="234"/>
      <c r="E46" s="234"/>
      <c r="F46" s="234"/>
      <c r="G46" s="234"/>
      <c r="H46" s="234"/>
      <c r="I46" s="276"/>
      <c r="J46" s="150"/>
      <c r="K46" s="150"/>
    </row>
    <row r="47" spans="1:11" ht="18.75">
      <c r="A47" s="234"/>
      <c r="B47" s="234"/>
      <c r="C47" s="234"/>
      <c r="D47" s="234"/>
      <c r="E47" s="234"/>
      <c r="F47" s="234"/>
      <c r="G47" s="234"/>
      <c r="H47" s="234"/>
      <c r="I47" s="276"/>
      <c r="J47" s="150"/>
      <c r="K47" s="150"/>
    </row>
    <row r="48" spans="1:11" ht="18.75">
      <c r="A48" s="234"/>
      <c r="B48" s="234"/>
      <c r="C48" s="234"/>
      <c r="D48" s="234"/>
      <c r="E48" s="234"/>
      <c r="F48" s="234"/>
      <c r="G48" s="234"/>
      <c r="H48" s="234"/>
      <c r="I48" s="276"/>
      <c r="J48" s="150"/>
      <c r="K48" s="150"/>
    </row>
    <row r="49" spans="1:11" ht="18.75">
      <c r="A49" s="234"/>
      <c r="B49" s="234"/>
      <c r="C49" s="234"/>
      <c r="D49" s="234"/>
      <c r="E49" s="234"/>
      <c r="F49" s="234"/>
      <c r="G49" s="234"/>
      <c r="H49" s="234"/>
      <c r="I49" s="276"/>
      <c r="J49" s="150"/>
      <c r="K49" s="150"/>
    </row>
    <row r="50" spans="1:11" ht="18.75">
      <c r="A50" s="234"/>
      <c r="B50" s="234"/>
      <c r="C50" s="234"/>
      <c r="D50" s="234"/>
      <c r="E50" s="234"/>
      <c r="F50" s="234"/>
      <c r="G50" s="234"/>
      <c r="H50" s="234"/>
      <c r="I50" s="276"/>
      <c r="J50" s="150"/>
      <c r="K50" s="150"/>
    </row>
    <row r="51" spans="1:11" ht="18.75">
      <c r="A51" s="234"/>
      <c r="B51" s="234"/>
      <c r="C51" s="234"/>
      <c r="D51" s="234"/>
      <c r="E51" s="234"/>
      <c r="F51" s="234"/>
      <c r="G51" s="234"/>
      <c r="H51" s="234"/>
      <c r="I51" s="276"/>
      <c r="J51" s="150"/>
      <c r="K51" s="150"/>
    </row>
    <row r="52" spans="1:11" ht="18.75">
      <c r="A52" s="234"/>
      <c r="B52" s="234"/>
      <c r="C52" s="234"/>
      <c r="D52" s="234"/>
      <c r="E52" s="234"/>
      <c r="F52" s="234"/>
      <c r="G52" s="234"/>
      <c r="H52" s="234"/>
      <c r="I52" s="276"/>
      <c r="J52" s="150"/>
      <c r="K52" s="150"/>
    </row>
    <row r="53" spans="1:11" ht="18.75">
      <c r="A53" s="234"/>
      <c r="B53" s="234"/>
      <c r="C53" s="234"/>
      <c r="D53" s="234"/>
      <c r="E53" s="234"/>
      <c r="F53" s="234"/>
      <c r="G53" s="234"/>
      <c r="H53" s="234"/>
      <c r="I53" s="276"/>
      <c r="J53" s="150"/>
      <c r="K53" s="150"/>
    </row>
    <row r="54" spans="1:11" ht="18.75">
      <c r="A54" s="234"/>
      <c r="B54" s="234"/>
      <c r="C54" s="234"/>
      <c r="D54" s="234"/>
      <c r="E54" s="234"/>
      <c r="F54" s="234"/>
      <c r="G54" s="234"/>
      <c r="H54" s="234"/>
      <c r="I54" s="276"/>
      <c r="J54" s="150"/>
      <c r="K54" s="150"/>
    </row>
    <row r="55" spans="1:11" ht="18.75">
      <c r="A55" s="234"/>
      <c r="B55" s="234"/>
      <c r="C55" s="234"/>
      <c r="D55" s="234"/>
      <c r="E55" s="234"/>
      <c r="F55" s="234"/>
      <c r="G55" s="234"/>
      <c r="H55" s="234"/>
      <c r="I55" s="276"/>
      <c r="J55" s="150"/>
      <c r="K55" s="150"/>
    </row>
    <row r="56" spans="1:11" ht="18.75">
      <c r="A56" s="234"/>
      <c r="B56" s="234"/>
      <c r="C56" s="234"/>
      <c r="D56" s="234"/>
      <c r="E56" s="234"/>
      <c r="F56" s="234"/>
      <c r="G56" s="234"/>
      <c r="H56" s="234"/>
      <c r="I56" s="276"/>
      <c r="J56" s="150"/>
      <c r="K56" s="150"/>
    </row>
    <row r="57" spans="1:11" ht="18.75">
      <c r="A57" s="234"/>
      <c r="B57" s="234"/>
      <c r="C57" s="234"/>
      <c r="D57" s="234"/>
      <c r="E57" s="234"/>
      <c r="F57" s="234"/>
      <c r="G57" s="234"/>
      <c r="H57" s="234"/>
      <c r="I57" s="276"/>
      <c r="J57" s="150"/>
      <c r="K57" s="150"/>
    </row>
    <row r="58" spans="1:11" ht="18.75">
      <c r="A58" s="234"/>
      <c r="B58" s="234"/>
      <c r="C58" s="234"/>
      <c r="D58" s="234"/>
      <c r="E58" s="234"/>
      <c r="F58" s="234"/>
      <c r="G58" s="234"/>
      <c r="H58" s="234"/>
      <c r="I58" s="276"/>
      <c r="J58" s="150"/>
      <c r="K58" s="150"/>
    </row>
    <row r="59" spans="1:11" ht="18.75">
      <c r="A59" s="234"/>
      <c r="B59" s="234"/>
      <c r="C59" s="234"/>
      <c r="D59" s="234"/>
      <c r="E59" s="234"/>
      <c r="F59" s="234"/>
      <c r="G59" s="234"/>
      <c r="H59" s="234"/>
      <c r="I59" s="276"/>
      <c r="J59" s="150"/>
      <c r="K59" s="150"/>
    </row>
    <row r="60" spans="1:11" ht="18.75">
      <c r="A60" s="234"/>
      <c r="B60" s="234"/>
      <c r="C60" s="234"/>
      <c r="D60" s="234"/>
      <c r="E60" s="234"/>
      <c r="F60" s="234"/>
      <c r="G60" s="234"/>
      <c r="H60" s="234"/>
      <c r="I60" s="276"/>
      <c r="J60" s="150"/>
      <c r="K60" s="150"/>
    </row>
    <row r="61" spans="1:11" ht="18.75">
      <c r="A61" s="234"/>
      <c r="B61" s="234"/>
      <c r="C61" s="234"/>
      <c r="D61" s="234"/>
      <c r="E61" s="234"/>
      <c r="F61" s="234"/>
      <c r="G61" s="234"/>
      <c r="H61" s="234"/>
      <c r="I61" s="276"/>
      <c r="J61" s="150"/>
      <c r="K61" s="150"/>
    </row>
    <row r="62" spans="1:11" ht="18.75">
      <c r="A62" s="234"/>
      <c r="B62" s="234"/>
      <c r="C62" s="234"/>
      <c r="D62" s="234"/>
      <c r="E62" s="234"/>
      <c r="F62" s="234"/>
      <c r="G62" s="234"/>
      <c r="H62" s="234"/>
      <c r="I62" s="276"/>
      <c r="J62" s="150"/>
      <c r="K62" s="150"/>
    </row>
    <row r="63" spans="1:11" ht="18.75">
      <c r="A63" s="234"/>
      <c r="B63" s="234"/>
      <c r="C63" s="234"/>
      <c r="D63" s="234"/>
      <c r="E63" s="234"/>
      <c r="F63" s="234"/>
      <c r="G63" s="234"/>
      <c r="H63" s="234"/>
      <c r="I63" s="276"/>
      <c r="J63" s="150"/>
      <c r="K63" s="150"/>
    </row>
    <row r="64" spans="1:11" ht="18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</row>
    <row r="65" spans="1:11" ht="12.75" customHeight="1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150"/>
    </row>
    <row r="66" spans="1:11" ht="12.75" customHeight="1">
      <c r="A66" s="274"/>
      <c r="B66" s="234"/>
      <c r="C66" s="234"/>
      <c r="D66" s="234"/>
      <c r="E66" s="234"/>
      <c r="F66" s="275" t="s">
        <v>3</v>
      </c>
      <c r="G66" s="234"/>
      <c r="H66" s="234"/>
      <c r="I66" s="276"/>
      <c r="J66" s="150"/>
      <c r="K66" s="150"/>
    </row>
    <row r="67" spans="1:11" ht="12.75" customHeight="1">
      <c r="A67" s="234"/>
      <c r="B67" s="234"/>
      <c r="C67" s="234"/>
      <c r="D67" s="234"/>
      <c r="E67" s="234"/>
      <c r="F67" s="234" t="s">
        <v>73</v>
      </c>
      <c r="G67" s="234"/>
      <c r="H67" s="276" t="s">
        <v>716</v>
      </c>
      <c r="I67" s="150"/>
      <c r="J67" s="150"/>
      <c r="K67" s="150"/>
    </row>
    <row r="68" spans="1:11" ht="12.75" customHeight="1">
      <c r="A68" s="234"/>
      <c r="B68" s="234"/>
      <c r="C68" s="234"/>
      <c r="D68" s="234"/>
      <c r="E68" s="234"/>
      <c r="F68" s="234">
        <v>21</v>
      </c>
      <c r="G68" s="234" t="s">
        <v>692</v>
      </c>
      <c r="H68" s="234"/>
      <c r="I68" s="276" t="s">
        <v>717</v>
      </c>
      <c r="J68" s="150"/>
      <c r="K68" s="150"/>
    </row>
    <row r="69" spans="1:11" ht="18.75">
      <c r="A69" s="12" t="s">
        <v>460</v>
      </c>
      <c r="B69" s="12"/>
      <c r="C69" s="12"/>
      <c r="D69" s="12"/>
      <c r="E69" s="12"/>
      <c r="F69" s="12"/>
      <c r="G69" s="12"/>
      <c r="H69" s="12"/>
      <c r="I69" s="277"/>
      <c r="J69" s="150"/>
      <c r="K69" s="150"/>
    </row>
    <row r="70" spans="1:11" ht="18.75">
      <c r="A70" s="234"/>
      <c r="B70" s="12"/>
      <c r="C70" s="12"/>
      <c r="D70" s="12" t="s">
        <v>9</v>
      </c>
      <c r="E70" s="12"/>
      <c r="F70" s="12"/>
      <c r="G70" s="12"/>
      <c r="H70" s="12"/>
      <c r="I70" s="277"/>
      <c r="J70" s="150"/>
      <c r="K70" s="150"/>
    </row>
    <row r="71" spans="1:11" ht="18.75">
      <c r="A71" s="278" t="s">
        <v>10</v>
      </c>
      <c r="B71" s="276"/>
      <c r="C71" s="276"/>
      <c r="D71" s="279" t="s">
        <v>102</v>
      </c>
      <c r="E71" s="12"/>
      <c r="F71" s="12"/>
      <c r="G71" s="12"/>
      <c r="H71" s="12"/>
      <c r="I71" s="276"/>
      <c r="J71" s="150"/>
      <c r="K71" s="150"/>
    </row>
    <row r="72" spans="1:11" ht="14.25" customHeight="1">
      <c r="A72" s="278"/>
      <c r="B72" s="276"/>
      <c r="C72" s="276"/>
      <c r="D72" s="279" t="s">
        <v>103</v>
      </c>
      <c r="E72" s="12"/>
      <c r="F72" s="12"/>
      <c r="G72" s="12"/>
      <c r="H72" s="12"/>
      <c r="I72" s="276"/>
      <c r="J72" s="150"/>
      <c r="K72" s="150"/>
    </row>
    <row r="73" spans="1:11" ht="18.75">
      <c r="A73" s="280" t="s">
        <v>12</v>
      </c>
      <c r="B73" s="276"/>
      <c r="C73" s="276"/>
      <c r="D73" s="281" t="s">
        <v>104</v>
      </c>
      <c r="E73" s="281"/>
      <c r="F73" s="280"/>
      <c r="G73" s="280"/>
      <c r="H73" s="282"/>
      <c r="I73" s="283"/>
      <c r="J73" s="150"/>
      <c r="K73" s="150"/>
    </row>
    <row r="74" spans="1:11" ht="18.75">
      <c r="A74" s="234"/>
      <c r="B74" s="234"/>
      <c r="C74" s="234"/>
      <c r="D74" s="234"/>
      <c r="E74" s="234"/>
      <c r="F74" s="234"/>
      <c r="G74" s="234"/>
      <c r="H74" s="234"/>
      <c r="I74" s="276"/>
      <c r="J74" s="150"/>
      <c r="K74" s="150"/>
    </row>
    <row r="75" spans="1:11" ht="18.75">
      <c r="A75" s="234"/>
      <c r="B75" s="279"/>
      <c r="C75" s="12"/>
      <c r="D75" s="12"/>
      <c r="E75" s="12"/>
      <c r="F75" s="12"/>
      <c r="G75" s="12"/>
      <c r="H75" s="12"/>
      <c r="I75" s="283" t="s">
        <v>14</v>
      </c>
      <c r="J75" s="150"/>
      <c r="K75" s="150"/>
    </row>
    <row r="76" spans="1:11" ht="19.5">
      <c r="A76" s="284" t="s">
        <v>15</v>
      </c>
      <c r="B76" s="285"/>
      <c r="C76" s="20"/>
      <c r="D76" s="20"/>
      <c r="E76" s="20"/>
      <c r="F76" s="20"/>
      <c r="G76" s="20"/>
      <c r="H76" s="20"/>
      <c r="I76" s="286">
        <f>I84+I85+I86+I92</f>
        <v>58.843399999999995</v>
      </c>
      <c r="J76" s="150"/>
      <c r="K76" s="150"/>
    </row>
    <row r="77" spans="1:11" ht="18.75">
      <c r="A77" s="287" t="s">
        <v>16</v>
      </c>
      <c r="B77" s="288"/>
      <c r="C77" s="288"/>
      <c r="D77" s="288"/>
      <c r="E77" s="288"/>
      <c r="F77" s="288"/>
      <c r="G77" s="288"/>
      <c r="H77" s="288"/>
      <c r="I77" s="289"/>
      <c r="J77" s="150"/>
      <c r="K77" s="150"/>
    </row>
    <row r="78" spans="1:11" ht="93.75">
      <c r="A78" s="290" t="s">
        <v>17</v>
      </c>
      <c r="B78" s="291" t="s">
        <v>18</v>
      </c>
      <c r="C78" s="292" t="s">
        <v>19</v>
      </c>
      <c r="D78" s="293" t="s">
        <v>20</v>
      </c>
      <c r="E78" s="293" t="s">
        <v>21</v>
      </c>
      <c r="F78" s="293" t="s">
        <v>22</v>
      </c>
      <c r="G78" s="292" t="s">
        <v>23</v>
      </c>
      <c r="H78" s="288"/>
      <c r="I78" s="289"/>
      <c r="J78" s="150"/>
      <c r="K78" s="150"/>
    </row>
    <row r="79" spans="1:11" ht="18.75">
      <c r="A79" s="294" t="s">
        <v>24</v>
      </c>
      <c r="B79" s="295">
        <v>1</v>
      </c>
      <c r="C79" s="295">
        <v>15612</v>
      </c>
      <c r="D79" s="296">
        <f>148.9*0.923</f>
        <v>137.43470000000002</v>
      </c>
      <c r="E79" s="297">
        <f>D79*60</f>
        <v>8246.082000000002</v>
      </c>
      <c r="F79" s="292">
        <v>10</v>
      </c>
      <c r="G79" s="295">
        <f>B79*C79/E79*F79</f>
        <v>18.932627640617685</v>
      </c>
      <c r="H79" s="288"/>
      <c r="I79" s="289"/>
      <c r="J79" s="150"/>
      <c r="K79" s="150"/>
    </row>
    <row r="80" spans="1:11" ht="37.5">
      <c r="A80" s="298" t="s">
        <v>25</v>
      </c>
      <c r="B80" s="299">
        <v>1</v>
      </c>
      <c r="C80" s="299">
        <v>12406</v>
      </c>
      <c r="D80" s="296">
        <f>148.9*0.923</f>
        <v>137.43470000000002</v>
      </c>
      <c r="E80" s="300">
        <f>D80*60</f>
        <v>8246.082000000002</v>
      </c>
      <c r="F80" s="301">
        <v>10</v>
      </c>
      <c r="G80" s="299">
        <f>B80*C80/E80*F80</f>
        <v>15.04472063217416</v>
      </c>
      <c r="H80" s="288"/>
      <c r="I80" s="289"/>
      <c r="J80" s="150"/>
      <c r="K80" s="150"/>
    </row>
    <row r="81" spans="1:11" ht="18.75">
      <c r="A81" s="302" t="s">
        <v>26</v>
      </c>
      <c r="B81" s="303"/>
      <c r="C81" s="304"/>
      <c r="D81" s="304"/>
      <c r="E81" s="304"/>
      <c r="F81" s="304"/>
      <c r="G81" s="305">
        <f>ROUND((G79+G80),2)</f>
        <v>33.98</v>
      </c>
      <c r="H81" s="288"/>
      <c r="I81" s="276"/>
      <c r="J81" s="150"/>
      <c r="K81" s="150"/>
    </row>
    <row r="82" spans="1:11" ht="18.75">
      <c r="A82" s="465" t="s">
        <v>751</v>
      </c>
      <c r="B82" s="466"/>
      <c r="C82" s="466"/>
      <c r="D82" s="466"/>
      <c r="E82" s="466"/>
      <c r="F82" s="466"/>
      <c r="G82" s="306"/>
      <c r="H82" s="288"/>
      <c r="I82" s="307">
        <f>G81*G82</f>
        <v>0</v>
      </c>
      <c r="J82" s="150"/>
      <c r="K82" s="150"/>
    </row>
    <row r="83" spans="1:11" ht="18.75">
      <c r="A83" s="463" t="s">
        <v>28</v>
      </c>
      <c r="B83" s="464"/>
      <c r="C83" s="464"/>
      <c r="D83" s="464"/>
      <c r="E83" s="464"/>
      <c r="F83" s="308" t="s">
        <v>29</v>
      </c>
      <c r="G83" s="309">
        <v>1.33</v>
      </c>
      <c r="H83" s="303"/>
      <c r="I83" s="310">
        <f>G81*G83</f>
        <v>45.1934</v>
      </c>
      <c r="J83" s="150"/>
      <c r="K83" s="150"/>
    </row>
    <row r="84" spans="1:11" ht="19.5">
      <c r="A84" s="311" t="s">
        <v>30</v>
      </c>
      <c r="B84" s="303"/>
      <c r="C84" s="303"/>
      <c r="D84" s="303"/>
      <c r="E84" s="303"/>
      <c r="F84" s="303"/>
      <c r="G84" s="312"/>
      <c r="H84" s="303"/>
      <c r="I84" s="286">
        <f>I82+I83</f>
        <v>45.1934</v>
      </c>
      <c r="J84" s="150"/>
      <c r="K84" s="150"/>
    </row>
    <row r="85" spans="1:11" ht="19.5">
      <c r="A85" s="311" t="s">
        <v>31</v>
      </c>
      <c r="B85" s="313"/>
      <c r="C85" s="303"/>
      <c r="D85" s="303"/>
      <c r="E85" s="303"/>
      <c r="F85" s="303"/>
      <c r="G85" s="314">
        <v>30.2</v>
      </c>
      <c r="H85" s="303" t="s">
        <v>32</v>
      </c>
      <c r="I85" s="286">
        <f>ROUND((I84*G85/100),2)</f>
        <v>13.65</v>
      </c>
      <c r="J85" s="150"/>
      <c r="K85" s="150"/>
    </row>
    <row r="86" spans="1:11" ht="19.5">
      <c r="A86" s="311" t="s">
        <v>33</v>
      </c>
      <c r="B86" s="313"/>
      <c r="C86" s="303"/>
      <c r="D86" s="303"/>
      <c r="E86" s="303"/>
      <c r="F86" s="304" t="s">
        <v>34</v>
      </c>
      <c r="G86" s="303"/>
      <c r="H86" s="303"/>
      <c r="I86" s="286"/>
      <c r="J86" s="150"/>
      <c r="K86" s="150"/>
    </row>
    <row r="87" spans="1:11" ht="56.25">
      <c r="A87" s="315" t="s">
        <v>35</v>
      </c>
      <c r="B87" s="316" t="s">
        <v>36</v>
      </c>
      <c r="C87" s="317" t="s">
        <v>37</v>
      </c>
      <c r="D87" s="318" t="s">
        <v>38</v>
      </c>
      <c r="E87" s="318" t="s">
        <v>39</v>
      </c>
      <c r="F87" s="318" t="s">
        <v>40</v>
      </c>
      <c r="G87" s="288"/>
      <c r="H87" s="288"/>
      <c r="I87" s="289"/>
      <c r="J87" s="150"/>
      <c r="K87" s="150"/>
    </row>
    <row r="88" spans="1:11" ht="18.75">
      <c r="A88" s="294" t="s">
        <v>41</v>
      </c>
      <c r="B88" s="295"/>
      <c r="C88" s="295"/>
      <c r="D88" s="319"/>
      <c r="E88" s="320"/>
      <c r="F88" s="320">
        <f>E88*C88</f>
        <v>0</v>
      </c>
      <c r="G88" s="321"/>
      <c r="H88" s="288"/>
      <c r="I88" s="289"/>
      <c r="J88" s="150"/>
      <c r="K88" s="150"/>
    </row>
    <row r="89" spans="1:11" ht="18.75">
      <c r="A89" s="294" t="s">
        <v>43</v>
      </c>
      <c r="B89" s="295"/>
      <c r="C89" s="295"/>
      <c r="D89" s="319"/>
      <c r="E89" s="320"/>
      <c r="F89" s="320">
        <f>E89*C89</f>
        <v>0</v>
      </c>
      <c r="G89" s="321"/>
      <c r="H89" s="288"/>
      <c r="I89" s="289"/>
      <c r="J89" s="150"/>
      <c r="K89" s="150"/>
    </row>
    <row r="90" spans="1:11" ht="37.5">
      <c r="A90" s="294" t="s">
        <v>44</v>
      </c>
      <c r="B90" s="295"/>
      <c r="C90" s="295"/>
      <c r="D90" s="319"/>
      <c r="E90" s="320"/>
      <c r="F90" s="320">
        <f>E90*C90</f>
        <v>0</v>
      </c>
      <c r="G90" s="321"/>
      <c r="H90" s="288"/>
      <c r="I90" s="289"/>
      <c r="J90" s="150"/>
      <c r="K90" s="150"/>
    </row>
    <row r="91" spans="1:11" ht="18.75">
      <c r="A91" s="322" t="s">
        <v>46</v>
      </c>
      <c r="B91" s="299"/>
      <c r="C91" s="299"/>
      <c r="D91" s="323"/>
      <c r="E91" s="301"/>
      <c r="F91" s="324">
        <f>SUM(F88:F90)</f>
        <v>0</v>
      </c>
      <c r="G91" s="321"/>
      <c r="H91" s="288"/>
      <c r="I91" s="289"/>
      <c r="J91" s="150"/>
      <c r="K91" s="150"/>
    </row>
    <row r="92" spans="1:11" ht="19.5">
      <c r="A92" s="311" t="s">
        <v>47</v>
      </c>
      <c r="B92" s="303"/>
      <c r="C92" s="303"/>
      <c r="D92" s="303"/>
      <c r="E92" s="303"/>
      <c r="F92" s="303"/>
      <c r="G92" s="303"/>
      <c r="H92" s="303"/>
      <c r="I92" s="286">
        <f>ROUND(F98,2)</f>
        <v>0</v>
      </c>
      <c r="J92" s="150"/>
      <c r="K92" s="150"/>
    </row>
    <row r="93" spans="1:11" ht="93.75">
      <c r="A93" s="325" t="s">
        <v>35</v>
      </c>
      <c r="B93" s="326" t="s">
        <v>48</v>
      </c>
      <c r="C93" s="327" t="s">
        <v>49</v>
      </c>
      <c r="D93" s="326" t="s">
        <v>50</v>
      </c>
      <c r="E93" s="288"/>
      <c r="F93" s="288"/>
      <c r="G93" s="288"/>
      <c r="H93" s="288"/>
      <c r="I93" s="289"/>
      <c r="J93" s="150"/>
      <c r="K93" s="150"/>
    </row>
    <row r="94" spans="1:11" ht="37.5">
      <c r="A94" s="328" t="s">
        <v>51</v>
      </c>
      <c r="B94" s="329"/>
      <c r="C94" s="291"/>
      <c r="D94" s="330">
        <f>B94*C94/100</f>
        <v>0</v>
      </c>
      <c r="E94" s="288"/>
      <c r="F94" s="288"/>
      <c r="G94" s="288"/>
      <c r="H94" s="288"/>
      <c r="I94" s="289"/>
      <c r="J94" s="150"/>
      <c r="K94" s="150"/>
    </row>
    <row r="95" spans="1:11" ht="18.75">
      <c r="A95" s="331" t="s">
        <v>52</v>
      </c>
      <c r="B95" s="332"/>
      <c r="C95" s="291"/>
      <c r="D95" s="330">
        <f>B95*C95/100</f>
        <v>0</v>
      </c>
      <c r="E95" s="288"/>
      <c r="F95" s="288"/>
      <c r="G95" s="288"/>
      <c r="H95" s="288"/>
      <c r="I95" s="289"/>
      <c r="J95" s="150"/>
      <c r="K95" s="150"/>
    </row>
    <row r="96" spans="1:11" ht="18.75">
      <c r="A96" s="319" t="s">
        <v>53</v>
      </c>
      <c r="B96" s="319"/>
      <c r="C96" s="319"/>
      <c r="D96" s="330">
        <f>SUM(D94:D95)</f>
        <v>0</v>
      </c>
      <c r="E96" s="288"/>
      <c r="F96" s="288"/>
      <c r="G96" s="288"/>
      <c r="H96" s="288"/>
      <c r="I96" s="289"/>
      <c r="J96" s="150"/>
      <c r="K96" s="150"/>
    </row>
    <row r="97" spans="1:11" ht="131.25">
      <c r="A97" s="333" t="s">
        <v>54</v>
      </c>
      <c r="B97" s="319"/>
      <c r="C97" s="293" t="s">
        <v>752</v>
      </c>
      <c r="D97" s="319"/>
      <c r="E97" s="334" t="s">
        <v>56</v>
      </c>
      <c r="F97" s="467" t="s">
        <v>57</v>
      </c>
      <c r="G97" s="468"/>
      <c r="H97" s="288"/>
      <c r="I97" s="289"/>
      <c r="J97" s="150"/>
      <c r="K97" s="150"/>
    </row>
    <row r="98" spans="1:11" ht="19.5">
      <c r="A98" s="330">
        <f>D96</f>
        <v>0</v>
      </c>
      <c r="B98" s="292"/>
      <c r="C98" s="297">
        <f>D79*60*12</f>
        <v>98952.98400000003</v>
      </c>
      <c r="D98" s="292"/>
      <c r="E98" s="292">
        <f>F80</f>
        <v>10</v>
      </c>
      <c r="F98" s="469">
        <f>(A98/C98*E98)</f>
        <v>0</v>
      </c>
      <c r="G98" s="470"/>
      <c r="H98" s="288"/>
      <c r="I98" s="289"/>
      <c r="J98" s="150"/>
      <c r="K98" s="150"/>
    </row>
    <row r="99" spans="1:11" ht="19.5">
      <c r="A99" s="335" t="s">
        <v>58</v>
      </c>
      <c r="B99" s="336"/>
      <c r="C99" s="288"/>
      <c r="D99" s="337"/>
      <c r="E99" s="338"/>
      <c r="F99" s="288"/>
      <c r="G99" s="288"/>
      <c r="H99" s="288"/>
      <c r="I99" s="339">
        <f>I100+I102+I103</f>
        <v>337.96</v>
      </c>
      <c r="J99" s="150"/>
      <c r="K99" s="150"/>
    </row>
    <row r="100" spans="1:11" ht="19.5">
      <c r="A100" s="311" t="s">
        <v>59</v>
      </c>
      <c r="B100" s="313"/>
      <c r="C100" s="303"/>
      <c r="D100" s="304"/>
      <c r="E100" s="340"/>
      <c r="F100" s="303"/>
      <c r="G100" s="303"/>
      <c r="H100" s="303"/>
      <c r="I100" s="286">
        <v>50.22</v>
      </c>
      <c r="J100" s="150"/>
      <c r="K100" s="150"/>
    </row>
    <row r="101" spans="1:11" ht="18.75">
      <c r="A101" s="463" t="s">
        <v>60</v>
      </c>
      <c r="B101" s="464"/>
      <c r="C101" s="464"/>
      <c r="D101" s="464"/>
      <c r="E101" s="464"/>
      <c r="F101" s="341" t="s">
        <v>61</v>
      </c>
      <c r="G101" s="342">
        <v>1.05</v>
      </c>
      <c r="H101" s="288"/>
      <c r="I101" s="343"/>
      <c r="J101" s="150"/>
      <c r="K101" s="150"/>
    </row>
    <row r="102" spans="1:11" ht="19.5">
      <c r="A102" s="311" t="s">
        <v>62</v>
      </c>
      <c r="B102" s="313"/>
      <c r="C102" s="303"/>
      <c r="D102" s="303"/>
      <c r="E102" s="303"/>
      <c r="F102" s="303"/>
      <c r="G102" s="314">
        <v>30.2</v>
      </c>
      <c r="H102" s="303" t="s">
        <v>32</v>
      </c>
      <c r="I102" s="286">
        <f>ROUND(I100*G102%,2)</f>
        <v>15.17</v>
      </c>
      <c r="J102" s="150"/>
      <c r="K102" s="150"/>
    </row>
    <row r="103" spans="1:11" ht="19.5">
      <c r="A103" s="344" t="s">
        <v>63</v>
      </c>
      <c r="B103" s="345"/>
      <c r="C103" s="345"/>
      <c r="D103" s="346"/>
      <c r="E103" s="347"/>
      <c r="F103" s="345"/>
      <c r="G103" s="345"/>
      <c r="H103" s="345"/>
      <c r="I103" s="348">
        <v>272.57</v>
      </c>
      <c r="J103" s="150"/>
      <c r="K103" s="150"/>
    </row>
    <row r="104" spans="1:11" ht="18.75">
      <c r="A104" s="461" t="s">
        <v>64</v>
      </c>
      <c r="B104" s="462"/>
      <c r="C104" s="462"/>
      <c r="D104" s="462"/>
      <c r="E104" s="349"/>
      <c r="F104" s="350" t="s">
        <v>65</v>
      </c>
      <c r="G104" s="351">
        <v>1.92</v>
      </c>
      <c r="H104" s="352"/>
      <c r="I104" s="353"/>
      <c r="J104" s="150"/>
      <c r="K104" s="150"/>
    </row>
    <row r="105" spans="1:11" ht="19.5">
      <c r="A105" s="284" t="s">
        <v>66</v>
      </c>
      <c r="B105" s="354"/>
      <c r="C105" s="303"/>
      <c r="D105" s="303"/>
      <c r="E105" s="303"/>
      <c r="F105" s="303"/>
      <c r="G105" s="303"/>
      <c r="H105" s="303"/>
      <c r="I105" s="286">
        <f>I99+I76</f>
        <v>396.80339999999995</v>
      </c>
      <c r="J105" s="150"/>
      <c r="K105" s="150"/>
    </row>
    <row r="106" spans="1:11" ht="19.5">
      <c r="A106" s="284" t="s">
        <v>72</v>
      </c>
      <c r="B106" s="354"/>
      <c r="C106" s="303"/>
      <c r="D106" s="303"/>
      <c r="E106" s="303"/>
      <c r="F106" s="303"/>
      <c r="G106" s="355">
        <f>I107/I105-1</f>
        <v>0.008055878553460127</v>
      </c>
      <c r="H106" s="303"/>
      <c r="I106" s="286">
        <f>I107-I105</f>
        <v>3.1966000000000463</v>
      </c>
      <c r="J106" s="150"/>
      <c r="K106" s="150"/>
    </row>
    <row r="107" spans="1:11" ht="19.5">
      <c r="A107" s="284" t="s">
        <v>67</v>
      </c>
      <c r="B107" s="354"/>
      <c r="C107" s="303"/>
      <c r="D107" s="303"/>
      <c r="E107" s="303"/>
      <c r="F107" s="303"/>
      <c r="G107" s="303"/>
      <c r="H107" s="303"/>
      <c r="I107" s="286">
        <v>400</v>
      </c>
      <c r="J107" s="150"/>
      <c r="K107" s="150"/>
    </row>
    <row r="108" spans="1:11" ht="18.75">
      <c r="A108" s="234"/>
      <c r="B108" s="234"/>
      <c r="C108" s="234"/>
      <c r="D108" s="234"/>
      <c r="E108" s="234"/>
      <c r="F108" s="234"/>
      <c r="G108" s="234"/>
      <c r="H108" s="234"/>
      <c r="I108" s="276"/>
      <c r="J108" s="150"/>
      <c r="K108" s="150"/>
    </row>
    <row r="109" spans="1:11" ht="18.75">
      <c r="A109" s="278" t="s">
        <v>68</v>
      </c>
      <c r="B109" s="234"/>
      <c r="C109" s="234"/>
      <c r="D109" s="234"/>
      <c r="E109" s="234"/>
      <c r="F109" s="234"/>
      <c r="G109" s="352" t="s">
        <v>462</v>
      </c>
      <c r="H109" s="234"/>
      <c r="I109" s="276"/>
      <c r="J109" s="150"/>
      <c r="K109" s="150"/>
    </row>
    <row r="110" spans="1:11" ht="18.75">
      <c r="A110" s="234" t="s">
        <v>461</v>
      </c>
      <c r="B110" s="234"/>
      <c r="C110" s="234"/>
      <c r="D110" s="234"/>
      <c r="E110" s="234"/>
      <c r="F110" s="234"/>
      <c r="G110" s="234"/>
      <c r="H110" s="234"/>
      <c r="I110" s="276"/>
      <c r="J110" s="150"/>
      <c r="K110" s="150"/>
    </row>
    <row r="111" spans="1:11" ht="18.75">
      <c r="A111" s="234"/>
      <c r="B111" s="234"/>
      <c r="C111" s="234"/>
      <c r="D111" s="234"/>
      <c r="E111" s="234"/>
      <c r="F111" s="234"/>
      <c r="G111" s="234"/>
      <c r="H111" s="234"/>
      <c r="I111" s="276"/>
      <c r="J111" s="150"/>
      <c r="K111" s="150"/>
    </row>
    <row r="112" spans="1:11" ht="18.75">
      <c r="A112" s="234"/>
      <c r="B112" s="234"/>
      <c r="C112" s="234"/>
      <c r="D112" s="234"/>
      <c r="E112" s="234"/>
      <c r="F112" s="234"/>
      <c r="G112" s="234"/>
      <c r="H112" s="234"/>
      <c r="I112" s="276"/>
      <c r="J112" s="150"/>
      <c r="K112" s="150"/>
    </row>
    <row r="113" spans="1:11" ht="18.75">
      <c r="A113" s="234"/>
      <c r="B113" s="234"/>
      <c r="C113" s="234"/>
      <c r="D113" s="234"/>
      <c r="E113" s="234"/>
      <c r="F113" s="234"/>
      <c r="G113" s="234"/>
      <c r="H113" s="234"/>
      <c r="I113" s="276"/>
      <c r="J113" s="150"/>
      <c r="K113" s="150"/>
    </row>
    <row r="114" spans="1:11" ht="18.75">
      <c r="A114" s="234"/>
      <c r="B114" s="234"/>
      <c r="C114" s="234"/>
      <c r="D114" s="234"/>
      <c r="E114" s="234"/>
      <c r="F114" s="234"/>
      <c r="G114" s="234"/>
      <c r="H114" s="234"/>
      <c r="I114" s="276"/>
      <c r="J114" s="150"/>
      <c r="K114" s="150"/>
    </row>
    <row r="115" spans="1:11" ht="18.75">
      <c r="A115" s="234"/>
      <c r="B115" s="234"/>
      <c r="C115" s="234"/>
      <c r="D115" s="234"/>
      <c r="E115" s="234"/>
      <c r="F115" s="234"/>
      <c r="G115" s="234"/>
      <c r="H115" s="234"/>
      <c r="I115" s="276"/>
      <c r="J115" s="150"/>
      <c r="K115" s="150"/>
    </row>
    <row r="116" spans="1:11" ht="18.75">
      <c r="A116" s="234"/>
      <c r="B116" s="234"/>
      <c r="C116" s="234"/>
      <c r="D116" s="234"/>
      <c r="E116" s="234"/>
      <c r="F116" s="234"/>
      <c r="G116" s="234"/>
      <c r="H116" s="234"/>
      <c r="I116" s="276"/>
      <c r="J116" s="150"/>
      <c r="K116" s="150"/>
    </row>
    <row r="117" spans="1:11" ht="18.75">
      <c r="A117" s="234"/>
      <c r="B117" s="234"/>
      <c r="C117" s="234"/>
      <c r="D117" s="234"/>
      <c r="E117" s="234"/>
      <c r="F117" s="234"/>
      <c r="G117" s="234"/>
      <c r="H117" s="234"/>
      <c r="I117" s="276"/>
      <c r="J117" s="150"/>
      <c r="K117" s="150"/>
    </row>
    <row r="118" spans="1:11" ht="18.75">
      <c r="A118" s="234"/>
      <c r="B118" s="234"/>
      <c r="C118" s="234"/>
      <c r="D118" s="234"/>
      <c r="E118" s="234"/>
      <c r="F118" s="234"/>
      <c r="G118" s="234"/>
      <c r="H118" s="234"/>
      <c r="I118" s="276"/>
      <c r="J118" s="150"/>
      <c r="K118" s="150"/>
    </row>
    <row r="119" spans="1:11" ht="18.75">
      <c r="A119" s="234"/>
      <c r="B119" s="234"/>
      <c r="C119" s="234"/>
      <c r="D119" s="234"/>
      <c r="E119" s="234"/>
      <c r="F119" s="234"/>
      <c r="G119" s="234"/>
      <c r="H119" s="234"/>
      <c r="I119" s="276"/>
      <c r="J119" s="150"/>
      <c r="K119" s="150"/>
    </row>
    <row r="120" spans="1:11" ht="18.75">
      <c r="A120" s="234"/>
      <c r="B120" s="234"/>
      <c r="C120" s="234"/>
      <c r="D120" s="234"/>
      <c r="E120" s="234"/>
      <c r="F120" s="234"/>
      <c r="G120" s="234"/>
      <c r="H120" s="234"/>
      <c r="I120" s="276"/>
      <c r="J120" s="150"/>
      <c r="K120" s="150"/>
    </row>
    <row r="121" spans="1:11" ht="18.75">
      <c r="A121" s="234"/>
      <c r="B121" s="234"/>
      <c r="C121" s="234"/>
      <c r="D121" s="234"/>
      <c r="E121" s="234"/>
      <c r="F121" s="234"/>
      <c r="G121" s="234"/>
      <c r="H121" s="234"/>
      <c r="I121" s="276"/>
      <c r="J121" s="150"/>
      <c r="K121" s="150"/>
    </row>
    <row r="122" spans="1:11" ht="18.75">
      <c r="A122" s="234"/>
      <c r="B122" s="234"/>
      <c r="C122" s="234"/>
      <c r="D122" s="234"/>
      <c r="E122" s="234"/>
      <c r="F122" s="234"/>
      <c r="G122" s="234"/>
      <c r="H122" s="234"/>
      <c r="I122" s="276"/>
      <c r="J122" s="150"/>
      <c r="K122" s="150"/>
    </row>
    <row r="123" spans="1:11" ht="18.75">
      <c r="A123" s="234"/>
      <c r="B123" s="234"/>
      <c r="C123" s="234"/>
      <c r="D123" s="234"/>
      <c r="E123" s="234"/>
      <c r="F123" s="234"/>
      <c r="G123" s="234"/>
      <c r="H123" s="234"/>
      <c r="I123" s="276"/>
      <c r="J123" s="150"/>
      <c r="K123" s="150"/>
    </row>
    <row r="124" spans="1:11" ht="18.75">
      <c r="A124" s="234"/>
      <c r="B124" s="234"/>
      <c r="C124" s="234"/>
      <c r="D124" s="234"/>
      <c r="E124" s="234"/>
      <c r="F124" s="234"/>
      <c r="G124" s="234"/>
      <c r="H124" s="234"/>
      <c r="I124" s="276"/>
      <c r="J124" s="150"/>
      <c r="K124" s="150"/>
    </row>
    <row r="125" spans="1:11" ht="18.75">
      <c r="A125" s="234"/>
      <c r="B125" s="234"/>
      <c r="C125" s="234"/>
      <c r="D125" s="234"/>
      <c r="E125" s="234"/>
      <c r="F125" s="234"/>
      <c r="G125" s="234"/>
      <c r="H125" s="234"/>
      <c r="I125" s="276"/>
      <c r="J125" s="150"/>
      <c r="K125" s="150"/>
    </row>
    <row r="126" spans="1:11" ht="18.75">
      <c r="A126" s="234"/>
      <c r="B126" s="234"/>
      <c r="C126" s="234"/>
      <c r="D126" s="234"/>
      <c r="E126" s="234"/>
      <c r="F126" s="234"/>
      <c r="G126" s="234"/>
      <c r="H126" s="234"/>
      <c r="I126" s="276"/>
      <c r="J126" s="150"/>
      <c r="K126" s="150"/>
    </row>
    <row r="127" spans="1:11" ht="18.75">
      <c r="A127" s="234"/>
      <c r="B127" s="234"/>
      <c r="C127" s="234"/>
      <c r="D127" s="234"/>
      <c r="E127" s="234"/>
      <c r="F127" s="234"/>
      <c r="G127" s="234"/>
      <c r="H127" s="234"/>
      <c r="I127" s="276"/>
      <c r="J127" s="150"/>
      <c r="K127" s="150"/>
    </row>
    <row r="128" spans="1:11" ht="18.75">
      <c r="A128" s="234"/>
      <c r="B128" s="234"/>
      <c r="C128" s="234"/>
      <c r="D128" s="234"/>
      <c r="E128" s="234"/>
      <c r="F128" s="234"/>
      <c r="G128" s="234"/>
      <c r="H128" s="234"/>
      <c r="I128" s="276"/>
      <c r="J128" s="150"/>
      <c r="K128" s="150"/>
    </row>
    <row r="129" spans="1:11" ht="18.75">
      <c r="A129" s="234"/>
      <c r="B129" s="234"/>
      <c r="C129" s="234"/>
      <c r="D129" s="234"/>
      <c r="E129" s="234"/>
      <c r="F129" s="234"/>
      <c r="G129" s="234"/>
      <c r="H129" s="234"/>
      <c r="I129" s="276"/>
      <c r="J129" s="150"/>
      <c r="K129" s="150"/>
    </row>
    <row r="130" spans="1:11" ht="18.75">
      <c r="A130" s="234"/>
      <c r="B130" s="234"/>
      <c r="C130" s="234"/>
      <c r="D130" s="234"/>
      <c r="E130" s="234"/>
      <c r="F130" s="234"/>
      <c r="G130" s="234"/>
      <c r="H130" s="234"/>
      <c r="I130" s="276"/>
      <c r="J130" s="150"/>
      <c r="K130" s="150"/>
    </row>
    <row r="131" spans="1:11" ht="18.75">
      <c r="A131" s="234"/>
      <c r="B131" s="234"/>
      <c r="C131" s="234"/>
      <c r="D131" s="234"/>
      <c r="E131" s="234"/>
      <c r="F131" s="234"/>
      <c r="G131" s="234"/>
      <c r="H131" s="234"/>
      <c r="I131" s="276"/>
      <c r="J131" s="150"/>
      <c r="K131" s="150"/>
    </row>
    <row r="132" spans="1:11" ht="18.75">
      <c r="A132" s="234"/>
      <c r="B132" s="234"/>
      <c r="C132" s="234"/>
      <c r="D132" s="234"/>
      <c r="E132" s="234"/>
      <c r="F132" s="234"/>
      <c r="G132" s="234"/>
      <c r="H132" s="234"/>
      <c r="I132" s="276"/>
      <c r="J132" s="150"/>
      <c r="K132" s="150"/>
    </row>
    <row r="133" spans="1:11" ht="18.75">
      <c r="A133" s="274"/>
      <c r="B133" s="234"/>
      <c r="C133" s="234"/>
      <c r="D133" s="234"/>
      <c r="E133" s="234"/>
      <c r="F133" s="275" t="s">
        <v>3</v>
      </c>
      <c r="G133" s="234"/>
      <c r="H133" s="234"/>
      <c r="I133" s="276"/>
      <c r="J133" s="150"/>
      <c r="K133" s="150"/>
    </row>
    <row r="134" spans="1:11" ht="18.75">
      <c r="A134" s="234"/>
      <c r="B134" s="234"/>
      <c r="C134" s="234"/>
      <c r="D134" s="234"/>
      <c r="E134" s="234"/>
      <c r="F134" s="234" t="s">
        <v>73</v>
      </c>
      <c r="G134" s="234"/>
      <c r="H134" s="276" t="s">
        <v>716</v>
      </c>
      <c r="I134" s="150"/>
      <c r="J134" s="150"/>
      <c r="K134" s="150"/>
    </row>
    <row r="135" spans="1:11" ht="18.75">
      <c r="A135" s="234"/>
      <c r="B135" s="234"/>
      <c r="C135" s="234"/>
      <c r="D135" s="234"/>
      <c r="E135" s="234"/>
      <c r="F135" s="234" t="s">
        <v>753</v>
      </c>
      <c r="G135" s="234"/>
      <c r="H135" s="234"/>
      <c r="I135" s="276" t="s">
        <v>717</v>
      </c>
      <c r="J135" s="150"/>
      <c r="K135" s="150"/>
    </row>
    <row r="136" spans="1:11" ht="18.75">
      <c r="A136" s="12" t="s">
        <v>460</v>
      </c>
      <c r="B136" s="12"/>
      <c r="C136" s="12"/>
      <c r="D136" s="12"/>
      <c r="E136" s="12"/>
      <c r="F136" s="12"/>
      <c r="G136" s="12"/>
      <c r="H136" s="12"/>
      <c r="I136" s="277"/>
      <c r="J136" s="150"/>
      <c r="K136" s="150"/>
    </row>
    <row r="137" spans="1:11" ht="18.75">
      <c r="A137" s="234"/>
      <c r="B137" s="12"/>
      <c r="C137" s="12"/>
      <c r="D137" s="12" t="s">
        <v>9</v>
      </c>
      <c r="E137" s="12"/>
      <c r="F137" s="12"/>
      <c r="G137" s="12"/>
      <c r="H137" s="12"/>
      <c r="I137" s="277"/>
      <c r="J137" s="150"/>
      <c r="K137" s="150"/>
    </row>
    <row r="138" spans="1:11" ht="18.75">
      <c r="A138" s="278" t="s">
        <v>10</v>
      </c>
      <c r="B138" s="276"/>
      <c r="C138" s="276"/>
      <c r="D138" s="279" t="s">
        <v>107</v>
      </c>
      <c r="E138" s="12"/>
      <c r="F138" s="12"/>
      <c r="G138" s="12"/>
      <c r="H138" s="12"/>
      <c r="I138" s="276"/>
      <c r="J138" s="150"/>
      <c r="K138" s="150"/>
    </row>
    <row r="139" spans="1:11" ht="18.75">
      <c r="A139" s="278"/>
      <c r="B139" s="276"/>
      <c r="C139" s="276"/>
      <c r="D139" s="279" t="s">
        <v>108</v>
      </c>
      <c r="E139" s="12"/>
      <c r="F139" s="12"/>
      <c r="G139" s="12"/>
      <c r="H139" s="12"/>
      <c r="I139" s="276"/>
      <c r="J139" s="150"/>
      <c r="K139" s="150"/>
    </row>
    <row r="140" spans="1:11" ht="18.75">
      <c r="A140" s="280" t="s">
        <v>12</v>
      </c>
      <c r="B140" s="276"/>
      <c r="C140" s="276"/>
      <c r="D140" s="281" t="s">
        <v>109</v>
      </c>
      <c r="E140" s="281"/>
      <c r="F140" s="280"/>
      <c r="G140" s="280"/>
      <c r="H140" s="282"/>
      <c r="I140" s="283"/>
      <c r="J140" s="150"/>
      <c r="K140" s="150"/>
    </row>
    <row r="141" spans="1:11" ht="18.75">
      <c r="A141" s="234"/>
      <c r="B141" s="234"/>
      <c r="C141" s="234"/>
      <c r="D141" s="234"/>
      <c r="E141" s="234"/>
      <c r="F141" s="234"/>
      <c r="G141" s="234"/>
      <c r="H141" s="234"/>
      <c r="I141" s="276"/>
      <c r="J141" s="150"/>
      <c r="K141" s="150"/>
    </row>
    <row r="142" spans="1:11" ht="18.75">
      <c r="A142" s="234"/>
      <c r="B142" s="279"/>
      <c r="C142" s="12"/>
      <c r="D142" s="12"/>
      <c r="E142" s="12"/>
      <c r="F142" s="12"/>
      <c r="G142" s="12"/>
      <c r="H142" s="12"/>
      <c r="I142" s="283" t="s">
        <v>14</v>
      </c>
      <c r="J142" s="150"/>
      <c r="K142" s="150"/>
    </row>
    <row r="143" spans="1:11" ht="19.5">
      <c r="A143" s="284" t="s">
        <v>15</v>
      </c>
      <c r="B143" s="285"/>
      <c r="C143" s="20"/>
      <c r="D143" s="20"/>
      <c r="E143" s="20"/>
      <c r="F143" s="20"/>
      <c r="G143" s="20"/>
      <c r="H143" s="20"/>
      <c r="I143" s="286">
        <f>I151+I152+I153+I159</f>
        <v>80.22890000000001</v>
      </c>
      <c r="J143" s="150"/>
      <c r="K143" s="150"/>
    </row>
    <row r="144" spans="1:11" ht="18.75">
      <c r="A144" s="287" t="s">
        <v>16</v>
      </c>
      <c r="B144" s="288"/>
      <c r="C144" s="288"/>
      <c r="D144" s="288"/>
      <c r="E144" s="288"/>
      <c r="F144" s="288"/>
      <c r="G144" s="288"/>
      <c r="H144" s="288"/>
      <c r="I144" s="289"/>
      <c r="J144" s="150"/>
      <c r="K144" s="150"/>
    </row>
    <row r="145" spans="1:11" ht="93.75">
      <c r="A145" s="290" t="s">
        <v>17</v>
      </c>
      <c r="B145" s="291" t="s">
        <v>18</v>
      </c>
      <c r="C145" s="292" t="s">
        <v>19</v>
      </c>
      <c r="D145" s="293" t="s">
        <v>20</v>
      </c>
      <c r="E145" s="293" t="s">
        <v>21</v>
      </c>
      <c r="F145" s="293" t="s">
        <v>22</v>
      </c>
      <c r="G145" s="292" t="s">
        <v>23</v>
      </c>
      <c r="H145" s="288"/>
      <c r="I145" s="289"/>
      <c r="J145" s="150"/>
      <c r="K145" s="150"/>
    </row>
    <row r="146" spans="1:11" ht="18.75">
      <c r="A146" s="294" t="s">
        <v>24</v>
      </c>
      <c r="B146" s="295">
        <v>1</v>
      </c>
      <c r="C146" s="295">
        <v>15612</v>
      </c>
      <c r="D146" s="296">
        <f>159.27*0.923</f>
        <v>147.00621</v>
      </c>
      <c r="E146" s="297">
        <f>D146*60</f>
        <v>8820.3726</v>
      </c>
      <c r="F146" s="292">
        <v>10</v>
      </c>
      <c r="G146" s="295">
        <f>B146*C146/E146*F146</f>
        <v>17.699932540264793</v>
      </c>
      <c r="H146" s="288"/>
      <c r="I146" s="289"/>
      <c r="J146" s="150"/>
      <c r="K146" s="150"/>
    </row>
    <row r="147" spans="1:11" ht="37.5">
      <c r="A147" s="298" t="s">
        <v>25</v>
      </c>
      <c r="B147" s="299">
        <v>1</v>
      </c>
      <c r="C147" s="299">
        <v>12627</v>
      </c>
      <c r="D147" s="296">
        <f>159.27*0.923</f>
        <v>147.00621</v>
      </c>
      <c r="E147" s="300">
        <f>D147*60</f>
        <v>8820.3726</v>
      </c>
      <c r="F147" s="301">
        <v>20</v>
      </c>
      <c r="G147" s="299">
        <f>B147*C147/E147*F147</f>
        <v>28.631443528814188</v>
      </c>
      <c r="H147" s="288"/>
      <c r="I147" s="289"/>
      <c r="J147" s="150"/>
      <c r="K147" s="150"/>
    </row>
    <row r="148" spans="1:11" ht="18.75">
      <c r="A148" s="302" t="s">
        <v>26</v>
      </c>
      <c r="B148" s="303"/>
      <c r="C148" s="304"/>
      <c r="D148" s="304"/>
      <c r="E148" s="304"/>
      <c r="F148" s="304"/>
      <c r="G148" s="305">
        <f>ROUND((G146+G147),2)</f>
        <v>46.33</v>
      </c>
      <c r="H148" s="288"/>
      <c r="I148" s="276"/>
      <c r="J148" s="150"/>
      <c r="K148" s="150"/>
    </row>
    <row r="149" spans="1:11" ht="18.75">
      <c r="A149" s="465" t="s">
        <v>751</v>
      </c>
      <c r="B149" s="466"/>
      <c r="C149" s="466"/>
      <c r="D149" s="466"/>
      <c r="E149" s="466"/>
      <c r="F149" s="466"/>
      <c r="G149" s="306"/>
      <c r="H149" s="288"/>
      <c r="I149" s="307">
        <f>G148*G149</f>
        <v>0</v>
      </c>
      <c r="J149" s="150"/>
      <c r="K149" s="150"/>
    </row>
    <row r="150" spans="1:11" ht="18.75">
      <c r="A150" s="463" t="s">
        <v>28</v>
      </c>
      <c r="B150" s="464"/>
      <c r="C150" s="464"/>
      <c r="D150" s="464"/>
      <c r="E150" s="464"/>
      <c r="F150" s="308" t="s">
        <v>29</v>
      </c>
      <c r="G150" s="309">
        <v>1.33</v>
      </c>
      <c r="H150" s="303"/>
      <c r="I150" s="310">
        <f>G148*G150</f>
        <v>61.618900000000004</v>
      </c>
      <c r="J150" s="150"/>
      <c r="K150" s="150"/>
    </row>
    <row r="151" spans="1:11" ht="19.5">
      <c r="A151" s="311" t="s">
        <v>30</v>
      </c>
      <c r="B151" s="303"/>
      <c r="C151" s="303"/>
      <c r="D151" s="303"/>
      <c r="E151" s="303"/>
      <c r="F151" s="303"/>
      <c r="G151" s="312"/>
      <c r="H151" s="303"/>
      <c r="I151" s="286">
        <f>I149+I150</f>
        <v>61.618900000000004</v>
      </c>
      <c r="J151" s="150"/>
      <c r="K151" s="150"/>
    </row>
    <row r="152" spans="1:11" ht="19.5">
      <c r="A152" s="311" t="s">
        <v>31</v>
      </c>
      <c r="B152" s="313"/>
      <c r="C152" s="303"/>
      <c r="D152" s="303"/>
      <c r="E152" s="303"/>
      <c r="F152" s="303"/>
      <c r="G152" s="314">
        <v>30.2</v>
      </c>
      <c r="H152" s="303" t="s">
        <v>32</v>
      </c>
      <c r="I152" s="286">
        <f>ROUND((I151*G152/100),2)</f>
        <v>18.61</v>
      </c>
      <c r="J152" s="150"/>
      <c r="K152" s="150"/>
    </row>
    <row r="153" spans="1:11" ht="19.5">
      <c r="A153" s="311" t="s">
        <v>33</v>
      </c>
      <c r="B153" s="313"/>
      <c r="C153" s="303"/>
      <c r="D153" s="303"/>
      <c r="E153" s="303"/>
      <c r="F153" s="304" t="s">
        <v>34</v>
      </c>
      <c r="G153" s="303"/>
      <c r="H153" s="303"/>
      <c r="I153" s="286"/>
      <c r="J153" s="150"/>
      <c r="K153" s="150"/>
    </row>
    <row r="154" spans="1:11" ht="56.25">
      <c r="A154" s="315" t="s">
        <v>35</v>
      </c>
      <c r="B154" s="316" t="s">
        <v>36</v>
      </c>
      <c r="C154" s="317" t="s">
        <v>37</v>
      </c>
      <c r="D154" s="318" t="s">
        <v>38</v>
      </c>
      <c r="E154" s="318" t="s">
        <v>39</v>
      </c>
      <c r="F154" s="318" t="s">
        <v>40</v>
      </c>
      <c r="G154" s="288"/>
      <c r="H154" s="288"/>
      <c r="I154" s="289"/>
      <c r="J154" s="150"/>
      <c r="K154" s="150"/>
    </row>
    <row r="155" spans="1:11" ht="18.75">
      <c r="A155" s="294" t="s">
        <v>41</v>
      </c>
      <c r="B155" s="295"/>
      <c r="C155" s="295"/>
      <c r="D155" s="319"/>
      <c r="E155" s="320"/>
      <c r="F155" s="320">
        <f>E155*C155</f>
        <v>0</v>
      </c>
      <c r="G155" s="321"/>
      <c r="H155" s="288"/>
      <c r="I155" s="289"/>
      <c r="J155" s="150"/>
      <c r="K155" s="150"/>
    </row>
    <row r="156" spans="1:11" ht="18.75">
      <c r="A156" s="294" t="s">
        <v>43</v>
      </c>
      <c r="B156" s="295"/>
      <c r="C156" s="295"/>
      <c r="D156" s="319"/>
      <c r="E156" s="320"/>
      <c r="F156" s="320">
        <f>E156*C156</f>
        <v>0</v>
      </c>
      <c r="G156" s="321"/>
      <c r="H156" s="288"/>
      <c r="I156" s="289"/>
      <c r="J156" s="150"/>
      <c r="K156" s="150"/>
    </row>
    <row r="157" spans="1:11" ht="37.5">
      <c r="A157" s="294" t="s">
        <v>44</v>
      </c>
      <c r="B157" s="295"/>
      <c r="C157" s="295"/>
      <c r="D157" s="319"/>
      <c r="E157" s="320"/>
      <c r="F157" s="320">
        <f>E157*C157</f>
        <v>0</v>
      </c>
      <c r="G157" s="321"/>
      <c r="H157" s="288"/>
      <c r="I157" s="289"/>
      <c r="J157" s="150"/>
      <c r="K157" s="150"/>
    </row>
    <row r="158" spans="1:11" ht="18.75">
      <c r="A158" s="322" t="s">
        <v>46</v>
      </c>
      <c r="B158" s="299"/>
      <c r="C158" s="299"/>
      <c r="D158" s="323"/>
      <c r="E158" s="301"/>
      <c r="F158" s="324">
        <f>SUM(F155:F157)</f>
        <v>0</v>
      </c>
      <c r="G158" s="321"/>
      <c r="H158" s="288"/>
      <c r="I158" s="289"/>
      <c r="J158" s="150"/>
      <c r="K158" s="150"/>
    </row>
    <row r="159" spans="1:11" ht="19.5">
      <c r="A159" s="311" t="s">
        <v>47</v>
      </c>
      <c r="B159" s="303"/>
      <c r="C159" s="303"/>
      <c r="D159" s="303"/>
      <c r="E159" s="303"/>
      <c r="F159" s="303"/>
      <c r="G159" s="303"/>
      <c r="H159" s="303"/>
      <c r="I159" s="286">
        <f>ROUND(F165,2)</f>
        <v>0</v>
      </c>
      <c r="J159" s="150"/>
      <c r="K159" s="150"/>
    </row>
    <row r="160" spans="1:11" ht="93.75">
      <c r="A160" s="325" t="s">
        <v>35</v>
      </c>
      <c r="B160" s="326" t="s">
        <v>48</v>
      </c>
      <c r="C160" s="327" t="s">
        <v>49</v>
      </c>
      <c r="D160" s="326" t="s">
        <v>50</v>
      </c>
      <c r="E160" s="288"/>
      <c r="F160" s="288"/>
      <c r="G160" s="288"/>
      <c r="H160" s="288"/>
      <c r="I160" s="289"/>
      <c r="J160" s="150"/>
      <c r="K160" s="150"/>
    </row>
    <row r="161" spans="1:11" ht="37.5">
      <c r="A161" s="328" t="s">
        <v>51</v>
      </c>
      <c r="B161" s="329"/>
      <c r="C161" s="291"/>
      <c r="D161" s="330">
        <f>B161*C161/100</f>
        <v>0</v>
      </c>
      <c r="E161" s="288"/>
      <c r="F161" s="288"/>
      <c r="G161" s="288"/>
      <c r="H161" s="288"/>
      <c r="I161" s="289"/>
      <c r="J161" s="150"/>
      <c r="K161" s="150"/>
    </row>
    <row r="162" spans="1:11" ht="18.75">
      <c r="A162" s="331" t="s">
        <v>52</v>
      </c>
      <c r="B162" s="332"/>
      <c r="C162" s="291"/>
      <c r="D162" s="330">
        <f>B162*C162/100</f>
        <v>0</v>
      </c>
      <c r="E162" s="288"/>
      <c r="F162" s="288"/>
      <c r="G162" s="288"/>
      <c r="H162" s="288"/>
      <c r="I162" s="289"/>
      <c r="J162" s="150"/>
      <c r="K162" s="150"/>
    </row>
    <row r="163" spans="1:11" ht="18.75">
      <c r="A163" s="319" t="s">
        <v>53</v>
      </c>
      <c r="B163" s="319"/>
      <c r="C163" s="319"/>
      <c r="D163" s="330">
        <f>SUM(D161:D162)</f>
        <v>0</v>
      </c>
      <c r="E163" s="288"/>
      <c r="F163" s="288"/>
      <c r="G163" s="288"/>
      <c r="H163" s="288"/>
      <c r="I163" s="289"/>
      <c r="J163" s="150"/>
      <c r="K163" s="150"/>
    </row>
    <row r="164" spans="1:11" ht="131.25">
      <c r="A164" s="333" t="s">
        <v>54</v>
      </c>
      <c r="B164" s="319"/>
      <c r="C164" s="293" t="s">
        <v>752</v>
      </c>
      <c r="D164" s="319"/>
      <c r="E164" s="334" t="s">
        <v>56</v>
      </c>
      <c r="F164" s="467" t="s">
        <v>57</v>
      </c>
      <c r="G164" s="468"/>
      <c r="H164" s="288"/>
      <c r="I164" s="289"/>
      <c r="J164" s="150"/>
      <c r="K164" s="150"/>
    </row>
    <row r="165" spans="1:11" ht="19.5">
      <c r="A165" s="330">
        <f>D163</f>
        <v>0</v>
      </c>
      <c r="B165" s="292"/>
      <c r="C165" s="297">
        <f>D146*60*12</f>
        <v>105844.4712</v>
      </c>
      <c r="D165" s="292"/>
      <c r="E165" s="292">
        <f>F147</f>
        <v>20</v>
      </c>
      <c r="F165" s="469">
        <f>(A165/C165*E165)</f>
        <v>0</v>
      </c>
      <c r="G165" s="470"/>
      <c r="H165" s="288"/>
      <c r="I165" s="289"/>
      <c r="J165" s="150"/>
      <c r="K165" s="150"/>
    </row>
    <row r="166" spans="1:11" ht="19.5">
      <c r="A166" s="335" t="s">
        <v>58</v>
      </c>
      <c r="B166" s="336"/>
      <c r="C166" s="288"/>
      <c r="D166" s="337"/>
      <c r="E166" s="338"/>
      <c r="F166" s="288"/>
      <c r="G166" s="288"/>
      <c r="H166" s="288"/>
      <c r="I166" s="339">
        <f>I167+I169+I170</f>
        <v>319.77</v>
      </c>
      <c r="J166" s="150"/>
      <c r="K166" s="150"/>
    </row>
    <row r="167" spans="1:11" ht="19.5">
      <c r="A167" s="311" t="s">
        <v>59</v>
      </c>
      <c r="B167" s="313"/>
      <c r="C167" s="303"/>
      <c r="D167" s="304"/>
      <c r="E167" s="340"/>
      <c r="F167" s="303"/>
      <c r="G167" s="303"/>
      <c r="H167" s="303"/>
      <c r="I167" s="286">
        <v>26.22</v>
      </c>
      <c r="J167" s="150"/>
      <c r="K167" s="150"/>
    </row>
    <row r="168" spans="1:11" ht="18.75">
      <c r="A168" s="463" t="s">
        <v>60</v>
      </c>
      <c r="B168" s="464"/>
      <c r="C168" s="464"/>
      <c r="D168" s="464"/>
      <c r="E168" s="464"/>
      <c r="F168" s="341" t="s">
        <v>61</v>
      </c>
      <c r="G168" s="342">
        <v>1.05</v>
      </c>
      <c r="H168" s="288"/>
      <c r="I168" s="343"/>
      <c r="J168" s="150"/>
      <c r="K168" s="150"/>
    </row>
    <row r="169" spans="1:11" ht="19.5">
      <c r="A169" s="311" t="s">
        <v>62</v>
      </c>
      <c r="B169" s="313"/>
      <c r="C169" s="303"/>
      <c r="D169" s="303"/>
      <c r="E169" s="303"/>
      <c r="F169" s="303"/>
      <c r="G169" s="314">
        <v>30.2</v>
      </c>
      <c r="H169" s="303" t="s">
        <v>32</v>
      </c>
      <c r="I169" s="286">
        <f>ROUND(I167*G169%,2)</f>
        <v>7.92</v>
      </c>
      <c r="J169" s="150"/>
      <c r="K169" s="150"/>
    </row>
    <row r="170" spans="1:11" ht="19.5">
      <c r="A170" s="344" t="s">
        <v>63</v>
      </c>
      <c r="B170" s="345"/>
      <c r="C170" s="345"/>
      <c r="D170" s="346"/>
      <c r="E170" s="347"/>
      <c r="F170" s="345"/>
      <c r="G170" s="345"/>
      <c r="H170" s="345"/>
      <c r="I170" s="348">
        <v>285.63</v>
      </c>
      <c r="J170" s="150"/>
      <c r="K170" s="150"/>
    </row>
    <row r="171" spans="1:11" ht="18.75">
      <c r="A171" s="461" t="s">
        <v>64</v>
      </c>
      <c r="B171" s="462"/>
      <c r="C171" s="462"/>
      <c r="D171" s="462"/>
      <c r="E171" s="349"/>
      <c r="F171" s="350" t="s">
        <v>65</v>
      </c>
      <c r="G171" s="351">
        <v>1.92</v>
      </c>
      <c r="H171" s="352"/>
      <c r="I171" s="353"/>
      <c r="J171" s="150"/>
      <c r="K171" s="150"/>
    </row>
    <row r="172" spans="1:11" ht="19.5">
      <c r="A172" s="284" t="s">
        <v>66</v>
      </c>
      <c r="B172" s="354"/>
      <c r="C172" s="303"/>
      <c r="D172" s="303"/>
      <c r="E172" s="303"/>
      <c r="F172" s="303"/>
      <c r="G172" s="303"/>
      <c r="H172" s="303"/>
      <c r="I172" s="286">
        <f>I166+I143</f>
        <v>399.9989</v>
      </c>
      <c r="J172" s="150"/>
      <c r="K172" s="150"/>
    </row>
    <row r="173" spans="1:11" ht="19.5">
      <c r="A173" s="284" t="s">
        <v>72</v>
      </c>
      <c r="B173" s="354"/>
      <c r="C173" s="303"/>
      <c r="D173" s="303"/>
      <c r="E173" s="303"/>
      <c r="F173" s="303"/>
      <c r="G173" s="355">
        <f>I174/I172-1</f>
        <v>2.7500075625574993E-06</v>
      </c>
      <c r="H173" s="303"/>
      <c r="I173" s="286">
        <f>I174-I172</f>
        <v>0.0011000000000080945</v>
      </c>
      <c r="J173" s="150"/>
      <c r="K173" s="150"/>
    </row>
    <row r="174" spans="1:11" ht="19.5">
      <c r="A174" s="284" t="s">
        <v>67</v>
      </c>
      <c r="B174" s="354"/>
      <c r="C174" s="303"/>
      <c r="D174" s="303"/>
      <c r="E174" s="303"/>
      <c r="F174" s="303"/>
      <c r="G174" s="303"/>
      <c r="H174" s="303"/>
      <c r="I174" s="286">
        <v>400</v>
      </c>
      <c r="J174" s="150"/>
      <c r="K174" s="150"/>
    </row>
    <row r="175" spans="1:11" ht="18.75">
      <c r="A175" s="234"/>
      <c r="B175" s="234"/>
      <c r="C175" s="234"/>
      <c r="D175" s="234"/>
      <c r="E175" s="234"/>
      <c r="F175" s="234"/>
      <c r="G175" s="234"/>
      <c r="H175" s="234"/>
      <c r="I175" s="276"/>
      <c r="J175" s="150"/>
      <c r="K175" s="150"/>
    </row>
    <row r="176" spans="1:11" ht="18.75">
      <c r="A176" s="278" t="s">
        <v>68</v>
      </c>
      <c r="B176" s="234"/>
      <c r="C176" s="234"/>
      <c r="D176" s="234"/>
      <c r="E176" s="234"/>
      <c r="F176" s="234"/>
      <c r="G176" s="352" t="s">
        <v>462</v>
      </c>
      <c r="H176" s="234"/>
      <c r="I176" s="276"/>
      <c r="J176" s="150"/>
      <c r="K176" s="150"/>
    </row>
    <row r="177" spans="1:11" ht="18.75">
      <c r="A177" s="234" t="s">
        <v>461</v>
      </c>
      <c r="B177" s="234"/>
      <c r="C177" s="234"/>
      <c r="D177" s="234"/>
      <c r="E177" s="234"/>
      <c r="F177" s="234"/>
      <c r="G177" s="234"/>
      <c r="H177" s="234"/>
      <c r="I177" s="276"/>
      <c r="J177" s="150"/>
      <c r="K177" s="150"/>
    </row>
    <row r="178" spans="1:11" ht="18.75">
      <c r="A178" s="234"/>
      <c r="B178" s="234"/>
      <c r="C178" s="234"/>
      <c r="D178" s="234"/>
      <c r="E178" s="234"/>
      <c r="F178" s="234"/>
      <c r="G178" s="234"/>
      <c r="H178" s="234"/>
      <c r="I178" s="276"/>
      <c r="J178" s="150"/>
      <c r="K178" s="150"/>
    </row>
    <row r="179" spans="1:11" ht="18.75">
      <c r="A179" s="234"/>
      <c r="B179" s="234"/>
      <c r="C179" s="234"/>
      <c r="D179" s="234"/>
      <c r="E179" s="234"/>
      <c r="F179" s="234"/>
      <c r="G179" s="234"/>
      <c r="H179" s="234"/>
      <c r="I179" s="276"/>
      <c r="J179" s="150"/>
      <c r="K179" s="150"/>
    </row>
    <row r="180" spans="1:11" ht="18.75">
      <c r="A180" s="234"/>
      <c r="B180" s="234"/>
      <c r="C180" s="234"/>
      <c r="D180" s="234"/>
      <c r="E180" s="234"/>
      <c r="F180" s="234"/>
      <c r="G180" s="234"/>
      <c r="H180" s="234"/>
      <c r="I180" s="276"/>
      <c r="J180" s="150"/>
      <c r="K180" s="150"/>
    </row>
    <row r="181" spans="1:11" ht="18.75">
      <c r="A181" s="234"/>
      <c r="B181" s="234"/>
      <c r="C181" s="234"/>
      <c r="D181" s="234"/>
      <c r="E181" s="234"/>
      <c r="F181" s="234"/>
      <c r="G181" s="234"/>
      <c r="H181" s="234"/>
      <c r="I181" s="276"/>
      <c r="J181" s="150"/>
      <c r="K181" s="150"/>
    </row>
    <row r="182" spans="1:11" ht="18.75">
      <c r="A182" s="234"/>
      <c r="B182" s="234"/>
      <c r="C182" s="234"/>
      <c r="D182" s="234"/>
      <c r="E182" s="234"/>
      <c r="F182" s="234"/>
      <c r="G182" s="234"/>
      <c r="H182" s="234"/>
      <c r="I182" s="276"/>
      <c r="J182" s="150"/>
      <c r="K182" s="150"/>
    </row>
    <row r="183" spans="1:11" ht="18.75">
      <c r="A183" s="234"/>
      <c r="B183" s="234"/>
      <c r="C183" s="234"/>
      <c r="D183" s="234"/>
      <c r="E183" s="234"/>
      <c r="F183" s="234"/>
      <c r="G183" s="234"/>
      <c r="H183" s="234"/>
      <c r="I183" s="276"/>
      <c r="J183" s="150"/>
      <c r="K183" s="150"/>
    </row>
    <row r="184" spans="1:11" ht="18.75">
      <c r="A184" s="234"/>
      <c r="B184" s="234"/>
      <c r="C184" s="234"/>
      <c r="D184" s="234"/>
      <c r="E184" s="234"/>
      <c r="F184" s="234"/>
      <c r="G184" s="234"/>
      <c r="H184" s="234"/>
      <c r="I184" s="276"/>
      <c r="J184" s="150"/>
      <c r="K184" s="150"/>
    </row>
    <row r="185" spans="1:11" ht="18.75">
      <c r="A185" s="234"/>
      <c r="B185" s="234"/>
      <c r="C185" s="234"/>
      <c r="D185" s="234"/>
      <c r="E185" s="234"/>
      <c r="F185" s="234"/>
      <c r="G185" s="234"/>
      <c r="H185" s="234"/>
      <c r="I185" s="276"/>
      <c r="J185" s="150"/>
      <c r="K185" s="150"/>
    </row>
    <row r="186" spans="1:11" ht="18.75">
      <c r="A186" s="234"/>
      <c r="B186" s="234"/>
      <c r="C186" s="234"/>
      <c r="D186" s="234"/>
      <c r="E186" s="234"/>
      <c r="F186" s="234"/>
      <c r="G186" s="234"/>
      <c r="H186" s="234"/>
      <c r="I186" s="276"/>
      <c r="J186" s="150"/>
      <c r="K186" s="150"/>
    </row>
    <row r="187" spans="1:11" ht="18.75">
      <c r="A187" s="234"/>
      <c r="B187" s="234"/>
      <c r="C187" s="234"/>
      <c r="D187" s="234"/>
      <c r="E187" s="234"/>
      <c r="F187" s="234"/>
      <c r="G187" s="234"/>
      <c r="H187" s="234"/>
      <c r="I187" s="276"/>
      <c r="J187" s="150"/>
      <c r="K187" s="150"/>
    </row>
    <row r="188" spans="1:11" ht="18.75">
      <c r="A188" s="234"/>
      <c r="B188" s="234"/>
      <c r="C188" s="234"/>
      <c r="D188" s="234"/>
      <c r="E188" s="234"/>
      <c r="F188" s="234"/>
      <c r="G188" s="234"/>
      <c r="H188" s="234"/>
      <c r="I188" s="276"/>
      <c r="J188" s="150"/>
      <c r="K188" s="150"/>
    </row>
    <row r="189" spans="1:11" ht="18.75">
      <c r="A189" s="234"/>
      <c r="B189" s="234"/>
      <c r="C189" s="234"/>
      <c r="D189" s="234"/>
      <c r="E189" s="234"/>
      <c r="F189" s="234"/>
      <c r="G189" s="234"/>
      <c r="H189" s="234"/>
      <c r="I189" s="276"/>
      <c r="J189" s="150"/>
      <c r="K189" s="150"/>
    </row>
    <row r="190" spans="1:11" ht="18.75">
      <c r="A190" s="234"/>
      <c r="B190" s="234"/>
      <c r="C190" s="234"/>
      <c r="D190" s="234"/>
      <c r="E190" s="234"/>
      <c r="F190" s="234"/>
      <c r="G190" s="234"/>
      <c r="H190" s="234"/>
      <c r="I190" s="276"/>
      <c r="J190" s="150"/>
      <c r="K190" s="150"/>
    </row>
    <row r="191" spans="1:11" ht="18.75">
      <c r="A191" s="234"/>
      <c r="B191" s="234"/>
      <c r="C191" s="234"/>
      <c r="D191" s="234"/>
      <c r="E191" s="234"/>
      <c r="F191" s="234"/>
      <c r="G191" s="234"/>
      <c r="H191" s="234"/>
      <c r="I191" s="276"/>
      <c r="J191" s="150"/>
      <c r="K191" s="150"/>
    </row>
    <row r="192" spans="1:11" ht="18.75">
      <c r="A192" s="234"/>
      <c r="B192" s="234"/>
      <c r="C192" s="234"/>
      <c r="D192" s="234"/>
      <c r="E192" s="234"/>
      <c r="F192" s="234"/>
      <c r="G192" s="234"/>
      <c r="H192" s="234"/>
      <c r="I192" s="276"/>
      <c r="J192" s="150"/>
      <c r="K192" s="150"/>
    </row>
    <row r="193" spans="1:11" ht="18.75">
      <c r="A193" s="234"/>
      <c r="B193" s="234"/>
      <c r="C193" s="234"/>
      <c r="D193" s="234"/>
      <c r="E193" s="234"/>
      <c r="F193" s="234"/>
      <c r="G193" s="234"/>
      <c r="H193" s="234"/>
      <c r="I193" s="276"/>
      <c r="J193" s="150"/>
      <c r="K193" s="150"/>
    </row>
    <row r="194" spans="1:11" ht="18.75">
      <c r="A194" s="234"/>
      <c r="B194" s="234"/>
      <c r="C194" s="234"/>
      <c r="D194" s="234"/>
      <c r="E194" s="234"/>
      <c r="F194" s="234"/>
      <c r="G194" s="234"/>
      <c r="H194" s="234"/>
      <c r="I194" s="276"/>
      <c r="J194" s="150"/>
      <c r="K194" s="150"/>
    </row>
    <row r="195" spans="1:11" ht="18.75">
      <c r="A195" s="234"/>
      <c r="B195" s="234"/>
      <c r="C195" s="234"/>
      <c r="D195" s="234"/>
      <c r="E195" s="234"/>
      <c r="F195" s="234"/>
      <c r="G195" s="234"/>
      <c r="H195" s="234"/>
      <c r="I195" s="276"/>
      <c r="J195" s="150"/>
      <c r="K195" s="150"/>
    </row>
    <row r="196" spans="1:11" ht="18.75">
      <c r="A196" s="234"/>
      <c r="B196" s="234"/>
      <c r="C196" s="234"/>
      <c r="D196" s="234"/>
      <c r="E196" s="234"/>
      <c r="F196" s="234"/>
      <c r="G196" s="234"/>
      <c r="H196" s="234"/>
      <c r="I196" s="276"/>
      <c r="J196" s="150"/>
      <c r="K196" s="150"/>
    </row>
    <row r="197" spans="1:11" ht="18.75">
      <c r="A197" s="234"/>
      <c r="B197" s="234"/>
      <c r="C197" s="234"/>
      <c r="D197" s="234"/>
      <c r="E197" s="234"/>
      <c r="F197" s="234"/>
      <c r="G197" s="234"/>
      <c r="H197" s="234"/>
      <c r="I197" s="276"/>
      <c r="J197" s="150"/>
      <c r="K197" s="150"/>
    </row>
    <row r="198" spans="1:11" ht="18.75">
      <c r="A198" s="234"/>
      <c r="B198" s="234"/>
      <c r="C198" s="234"/>
      <c r="D198" s="234"/>
      <c r="E198" s="234"/>
      <c r="F198" s="234"/>
      <c r="G198" s="234"/>
      <c r="H198" s="234"/>
      <c r="I198" s="276"/>
      <c r="J198" s="150"/>
      <c r="K198" s="150"/>
    </row>
    <row r="199" spans="1:11" ht="18.75">
      <c r="A199" s="274"/>
      <c r="B199" s="234"/>
      <c r="C199" s="234"/>
      <c r="D199" s="234"/>
      <c r="E199" s="234"/>
      <c r="F199" s="275" t="s">
        <v>3</v>
      </c>
      <c r="G199" s="234"/>
      <c r="H199" s="234"/>
      <c r="I199" s="276"/>
      <c r="J199" s="150"/>
      <c r="K199" s="150"/>
    </row>
    <row r="200" spans="1:11" ht="18.75">
      <c r="A200" s="234"/>
      <c r="B200" s="234"/>
      <c r="C200" s="234"/>
      <c r="D200" s="234"/>
      <c r="E200" s="234"/>
      <c r="F200" s="234" t="s">
        <v>73</v>
      </c>
      <c r="G200" s="234"/>
      <c r="H200" s="276" t="s">
        <v>716</v>
      </c>
      <c r="I200" s="150"/>
      <c r="J200" s="150"/>
      <c r="K200" s="150"/>
    </row>
    <row r="201" spans="1:11" ht="18.75">
      <c r="A201" s="234"/>
      <c r="B201" s="234"/>
      <c r="C201" s="234"/>
      <c r="D201" s="234"/>
      <c r="E201" s="234"/>
      <c r="F201" s="234" t="s">
        <v>754</v>
      </c>
      <c r="G201" s="234"/>
      <c r="H201" s="234"/>
      <c r="I201" s="276" t="s">
        <v>717</v>
      </c>
      <c r="J201" s="150"/>
      <c r="K201" s="150"/>
    </row>
    <row r="202" spans="1:11" ht="18.75">
      <c r="A202" s="12" t="s">
        <v>460</v>
      </c>
      <c r="B202" s="12"/>
      <c r="C202" s="12"/>
      <c r="D202" s="12"/>
      <c r="E202" s="12"/>
      <c r="F202" s="12"/>
      <c r="G202" s="12"/>
      <c r="H202" s="12"/>
      <c r="I202" s="277"/>
      <c r="J202" s="150"/>
      <c r="K202" s="150"/>
    </row>
    <row r="203" spans="1:11" ht="18.75">
      <c r="A203" s="234"/>
      <c r="B203" s="12"/>
      <c r="C203" s="12"/>
      <c r="D203" s="12" t="s">
        <v>9</v>
      </c>
      <c r="E203" s="12"/>
      <c r="F203" s="12"/>
      <c r="G203" s="12"/>
      <c r="H203" s="12"/>
      <c r="I203" s="277"/>
      <c r="J203" s="150"/>
      <c r="K203" s="150"/>
    </row>
    <row r="204" spans="1:11" ht="18.75">
      <c r="A204" s="278" t="s">
        <v>10</v>
      </c>
      <c r="B204" s="276"/>
      <c r="C204" s="276"/>
      <c r="D204" s="279" t="s">
        <v>111</v>
      </c>
      <c r="E204" s="12"/>
      <c r="F204" s="12"/>
      <c r="G204" s="12"/>
      <c r="H204" s="12"/>
      <c r="I204" s="276"/>
      <c r="J204" s="150"/>
      <c r="K204" s="150"/>
    </row>
    <row r="205" spans="1:11" ht="18.75">
      <c r="A205" s="278"/>
      <c r="B205" s="276"/>
      <c r="C205" s="276"/>
      <c r="D205" s="279" t="s">
        <v>110</v>
      </c>
      <c r="E205" s="12"/>
      <c r="F205" s="12"/>
      <c r="G205" s="12"/>
      <c r="H205" s="12"/>
      <c r="I205" s="276"/>
      <c r="J205" s="150"/>
      <c r="K205" s="150"/>
    </row>
    <row r="206" spans="1:11" ht="18.75">
      <c r="A206" s="280" t="s">
        <v>12</v>
      </c>
      <c r="B206" s="276"/>
      <c r="C206" s="276"/>
      <c r="D206" s="281" t="s">
        <v>112</v>
      </c>
      <c r="E206" s="281"/>
      <c r="F206" s="280"/>
      <c r="G206" s="280"/>
      <c r="H206" s="282"/>
      <c r="I206" s="283"/>
      <c r="J206" s="150"/>
      <c r="K206" s="150"/>
    </row>
    <row r="207" spans="1:11" ht="18.75">
      <c r="A207" s="234"/>
      <c r="B207" s="234"/>
      <c r="C207" s="234"/>
      <c r="D207" s="234"/>
      <c r="E207" s="234"/>
      <c r="F207" s="234"/>
      <c r="G207" s="234"/>
      <c r="H207" s="234"/>
      <c r="I207" s="276"/>
      <c r="J207" s="150"/>
      <c r="K207" s="150"/>
    </row>
    <row r="208" spans="1:11" ht="18.75">
      <c r="A208" s="234"/>
      <c r="B208" s="279"/>
      <c r="C208" s="12"/>
      <c r="D208" s="12"/>
      <c r="E208" s="12"/>
      <c r="F208" s="12"/>
      <c r="G208" s="12"/>
      <c r="H208" s="12"/>
      <c r="I208" s="283" t="s">
        <v>14</v>
      </c>
      <c r="J208" s="150"/>
      <c r="K208" s="150"/>
    </row>
    <row r="209" spans="1:11" ht="19.5">
      <c r="A209" s="284" t="s">
        <v>15</v>
      </c>
      <c r="B209" s="285"/>
      <c r="C209" s="20"/>
      <c r="D209" s="20"/>
      <c r="E209" s="20"/>
      <c r="F209" s="20"/>
      <c r="G209" s="20"/>
      <c r="H209" s="20"/>
      <c r="I209" s="286">
        <f>I217+I218+I219+I225</f>
        <v>67.82610000000001</v>
      </c>
      <c r="J209" s="150"/>
      <c r="K209" s="150"/>
    </row>
    <row r="210" spans="1:11" ht="18.75">
      <c r="A210" s="287" t="s">
        <v>16</v>
      </c>
      <c r="B210" s="288"/>
      <c r="C210" s="288"/>
      <c r="D210" s="288"/>
      <c r="E210" s="288"/>
      <c r="F210" s="288"/>
      <c r="G210" s="288"/>
      <c r="H210" s="288"/>
      <c r="I210" s="289"/>
      <c r="J210" s="150"/>
      <c r="K210" s="150"/>
    </row>
    <row r="211" spans="1:11" ht="93.75">
      <c r="A211" s="290" t="s">
        <v>17</v>
      </c>
      <c r="B211" s="291" t="s">
        <v>18</v>
      </c>
      <c r="C211" s="292" t="s">
        <v>19</v>
      </c>
      <c r="D211" s="293" t="s">
        <v>20</v>
      </c>
      <c r="E211" s="293" t="s">
        <v>21</v>
      </c>
      <c r="F211" s="293" t="s">
        <v>22</v>
      </c>
      <c r="G211" s="292" t="s">
        <v>23</v>
      </c>
      <c r="H211" s="288"/>
      <c r="I211" s="289"/>
      <c r="J211" s="150"/>
      <c r="K211" s="150"/>
    </row>
    <row r="212" spans="1:11" ht="18.75">
      <c r="A212" s="294" t="s">
        <v>24</v>
      </c>
      <c r="B212" s="295">
        <v>1</v>
      </c>
      <c r="C212" s="295">
        <v>15612</v>
      </c>
      <c r="D212" s="296">
        <f>159.27*0.923</f>
        <v>147.00621</v>
      </c>
      <c r="E212" s="297">
        <f>D212*60</f>
        <v>8820.3726</v>
      </c>
      <c r="F212" s="292">
        <v>10</v>
      </c>
      <c r="G212" s="295">
        <f>B212*C212/E212*F212</f>
        <v>17.699932540264793</v>
      </c>
      <c r="H212" s="288"/>
      <c r="I212" s="289"/>
      <c r="J212" s="150"/>
      <c r="K212" s="150"/>
    </row>
    <row r="213" spans="1:11" ht="37.5">
      <c r="A213" s="298" t="s">
        <v>25</v>
      </c>
      <c r="B213" s="299">
        <v>1</v>
      </c>
      <c r="C213" s="299">
        <v>12627</v>
      </c>
      <c r="D213" s="296">
        <f>159.27*0.923</f>
        <v>147.00621</v>
      </c>
      <c r="E213" s="300">
        <f>D213*60</f>
        <v>8820.3726</v>
      </c>
      <c r="F213" s="301">
        <v>15</v>
      </c>
      <c r="G213" s="299">
        <f>B213*C213/E213*F213</f>
        <v>21.47358264661064</v>
      </c>
      <c r="H213" s="288"/>
      <c r="I213" s="289"/>
      <c r="J213" s="150"/>
      <c r="K213" s="150"/>
    </row>
    <row r="214" spans="1:11" ht="18.75">
      <c r="A214" s="302" t="s">
        <v>26</v>
      </c>
      <c r="B214" s="303"/>
      <c r="C214" s="304"/>
      <c r="D214" s="304"/>
      <c r="E214" s="304"/>
      <c r="F214" s="304"/>
      <c r="G214" s="305">
        <f>ROUND((G212+G213),2)</f>
        <v>39.17</v>
      </c>
      <c r="H214" s="288"/>
      <c r="I214" s="276"/>
      <c r="J214" s="150"/>
      <c r="K214" s="150"/>
    </row>
    <row r="215" spans="1:11" ht="18.75">
      <c r="A215" s="465" t="s">
        <v>751</v>
      </c>
      <c r="B215" s="466"/>
      <c r="C215" s="466"/>
      <c r="D215" s="466"/>
      <c r="E215" s="466"/>
      <c r="F215" s="466"/>
      <c r="G215" s="306"/>
      <c r="H215" s="288"/>
      <c r="I215" s="307">
        <f>G214*G215</f>
        <v>0</v>
      </c>
      <c r="J215" s="150"/>
      <c r="K215" s="150"/>
    </row>
    <row r="216" spans="1:11" ht="18.75">
      <c r="A216" s="463" t="s">
        <v>28</v>
      </c>
      <c r="B216" s="464"/>
      <c r="C216" s="464"/>
      <c r="D216" s="464"/>
      <c r="E216" s="464"/>
      <c r="F216" s="308" t="s">
        <v>29</v>
      </c>
      <c r="G216" s="309">
        <v>1.33</v>
      </c>
      <c r="H216" s="303"/>
      <c r="I216" s="310">
        <f>G214*G216</f>
        <v>52.09610000000001</v>
      </c>
      <c r="J216" s="150"/>
      <c r="K216" s="150"/>
    </row>
    <row r="217" spans="1:11" ht="19.5">
      <c r="A217" s="311" t="s">
        <v>30</v>
      </c>
      <c r="B217" s="303"/>
      <c r="C217" s="303"/>
      <c r="D217" s="303"/>
      <c r="E217" s="303"/>
      <c r="F217" s="303"/>
      <c r="G217" s="312"/>
      <c r="H217" s="303"/>
      <c r="I217" s="286">
        <f>I215+I216</f>
        <v>52.09610000000001</v>
      </c>
      <c r="J217" s="150"/>
      <c r="K217" s="150"/>
    </row>
    <row r="218" spans="1:11" ht="19.5">
      <c r="A218" s="311" t="s">
        <v>31</v>
      </c>
      <c r="B218" s="313"/>
      <c r="C218" s="303"/>
      <c r="D218" s="303"/>
      <c r="E218" s="303"/>
      <c r="F218" s="303"/>
      <c r="G218" s="314">
        <v>30.2</v>
      </c>
      <c r="H218" s="303" t="s">
        <v>32</v>
      </c>
      <c r="I218" s="286">
        <f>ROUND((I217*G218/100),2)</f>
        <v>15.73</v>
      </c>
      <c r="J218" s="150"/>
      <c r="K218" s="150"/>
    </row>
    <row r="219" spans="1:11" ht="19.5">
      <c r="A219" s="311" t="s">
        <v>33</v>
      </c>
      <c r="B219" s="313"/>
      <c r="C219" s="303"/>
      <c r="D219" s="303"/>
      <c r="E219" s="303"/>
      <c r="F219" s="304" t="s">
        <v>34</v>
      </c>
      <c r="G219" s="303"/>
      <c r="H219" s="303"/>
      <c r="I219" s="286"/>
      <c r="J219" s="150"/>
      <c r="K219" s="150"/>
    </row>
    <row r="220" spans="1:11" ht="56.25">
      <c r="A220" s="315" t="s">
        <v>35</v>
      </c>
      <c r="B220" s="316" t="s">
        <v>36</v>
      </c>
      <c r="C220" s="317" t="s">
        <v>37</v>
      </c>
      <c r="D220" s="318" t="s">
        <v>38</v>
      </c>
      <c r="E220" s="318" t="s">
        <v>39</v>
      </c>
      <c r="F220" s="318" t="s">
        <v>40</v>
      </c>
      <c r="G220" s="288"/>
      <c r="H220" s="288"/>
      <c r="I220" s="289"/>
      <c r="J220" s="150"/>
      <c r="K220" s="150"/>
    </row>
    <row r="221" spans="1:11" ht="18.75">
      <c r="A221" s="294" t="s">
        <v>41</v>
      </c>
      <c r="B221" s="295"/>
      <c r="C221" s="295"/>
      <c r="D221" s="319"/>
      <c r="E221" s="320"/>
      <c r="F221" s="320">
        <f>E221*C221</f>
        <v>0</v>
      </c>
      <c r="G221" s="321"/>
      <c r="H221" s="288"/>
      <c r="I221" s="289"/>
      <c r="J221" s="150"/>
      <c r="K221" s="150"/>
    </row>
    <row r="222" spans="1:11" ht="18.75">
      <c r="A222" s="294" t="s">
        <v>43</v>
      </c>
      <c r="B222" s="295"/>
      <c r="C222" s="295"/>
      <c r="D222" s="319"/>
      <c r="E222" s="320"/>
      <c r="F222" s="320">
        <f>E222*C222</f>
        <v>0</v>
      </c>
      <c r="G222" s="321"/>
      <c r="H222" s="288"/>
      <c r="I222" s="289"/>
      <c r="J222" s="150"/>
      <c r="K222" s="150"/>
    </row>
    <row r="223" spans="1:11" ht="37.5">
      <c r="A223" s="294" t="s">
        <v>44</v>
      </c>
      <c r="B223" s="295"/>
      <c r="C223" s="295"/>
      <c r="D223" s="319"/>
      <c r="E223" s="320"/>
      <c r="F223" s="320">
        <f>E223*C223</f>
        <v>0</v>
      </c>
      <c r="G223" s="321"/>
      <c r="H223" s="288"/>
      <c r="I223" s="289"/>
      <c r="J223" s="150"/>
      <c r="K223" s="150"/>
    </row>
    <row r="224" spans="1:11" ht="18.75">
      <c r="A224" s="322" t="s">
        <v>46</v>
      </c>
      <c r="B224" s="299"/>
      <c r="C224" s="299"/>
      <c r="D224" s="323"/>
      <c r="E224" s="301"/>
      <c r="F224" s="324">
        <f>SUM(F221:F223)</f>
        <v>0</v>
      </c>
      <c r="G224" s="321"/>
      <c r="H224" s="288"/>
      <c r="I224" s="289"/>
      <c r="J224" s="150"/>
      <c r="K224" s="150"/>
    </row>
    <row r="225" spans="1:11" ht="19.5">
      <c r="A225" s="311" t="s">
        <v>47</v>
      </c>
      <c r="B225" s="303"/>
      <c r="C225" s="303"/>
      <c r="D225" s="303"/>
      <c r="E225" s="303"/>
      <c r="F225" s="303"/>
      <c r="G225" s="303"/>
      <c r="H225" s="303"/>
      <c r="I225" s="286">
        <f>ROUND(F231,2)</f>
        <v>0</v>
      </c>
      <c r="J225" s="150"/>
      <c r="K225" s="150"/>
    </row>
    <row r="226" spans="1:11" ht="93.75">
      <c r="A226" s="325" t="s">
        <v>35</v>
      </c>
      <c r="B226" s="326" t="s">
        <v>48</v>
      </c>
      <c r="C226" s="327" t="s">
        <v>49</v>
      </c>
      <c r="D226" s="326" t="s">
        <v>50</v>
      </c>
      <c r="E226" s="288"/>
      <c r="F226" s="288"/>
      <c r="G226" s="288"/>
      <c r="H226" s="288"/>
      <c r="I226" s="289"/>
      <c r="J226" s="150"/>
      <c r="K226" s="150"/>
    </row>
    <row r="227" spans="1:11" ht="37.5">
      <c r="A227" s="328" t="s">
        <v>51</v>
      </c>
      <c r="B227" s="329"/>
      <c r="C227" s="291"/>
      <c r="D227" s="330">
        <f>B227*C227/100</f>
        <v>0</v>
      </c>
      <c r="E227" s="288"/>
      <c r="F227" s="288"/>
      <c r="G227" s="288"/>
      <c r="H227" s="288"/>
      <c r="I227" s="289"/>
      <c r="J227" s="150"/>
      <c r="K227" s="150"/>
    </row>
    <row r="228" spans="1:11" ht="18.75">
      <c r="A228" s="331" t="s">
        <v>52</v>
      </c>
      <c r="B228" s="332"/>
      <c r="C228" s="291"/>
      <c r="D228" s="330">
        <f>B228*C228/100</f>
        <v>0</v>
      </c>
      <c r="E228" s="288"/>
      <c r="F228" s="288"/>
      <c r="G228" s="288"/>
      <c r="H228" s="288"/>
      <c r="I228" s="289"/>
      <c r="J228" s="150"/>
      <c r="K228" s="150"/>
    </row>
    <row r="229" spans="1:11" ht="18.75">
      <c r="A229" s="319" t="s">
        <v>53</v>
      </c>
      <c r="B229" s="319"/>
      <c r="C229" s="319"/>
      <c r="D229" s="330">
        <f>SUM(D227:D228)</f>
        <v>0</v>
      </c>
      <c r="E229" s="288"/>
      <c r="F229" s="288"/>
      <c r="G229" s="288"/>
      <c r="H229" s="288"/>
      <c r="I229" s="289"/>
      <c r="J229" s="150"/>
      <c r="K229" s="150"/>
    </row>
    <row r="230" spans="1:11" ht="131.25">
      <c r="A230" s="333" t="s">
        <v>54</v>
      </c>
      <c r="B230" s="319"/>
      <c r="C230" s="293" t="s">
        <v>752</v>
      </c>
      <c r="D230" s="319"/>
      <c r="E230" s="334" t="s">
        <v>56</v>
      </c>
      <c r="F230" s="467" t="s">
        <v>57</v>
      </c>
      <c r="G230" s="468"/>
      <c r="H230" s="288"/>
      <c r="I230" s="289"/>
      <c r="J230" s="150"/>
      <c r="K230" s="150"/>
    </row>
    <row r="231" spans="1:11" ht="19.5">
      <c r="A231" s="330">
        <f>D229</f>
        <v>0</v>
      </c>
      <c r="B231" s="292"/>
      <c r="C231" s="297">
        <f>D212*60*12</f>
        <v>105844.4712</v>
      </c>
      <c r="D231" s="292"/>
      <c r="E231" s="292">
        <f>F213</f>
        <v>15</v>
      </c>
      <c r="F231" s="469">
        <f>(A231/C231*E231)</f>
        <v>0</v>
      </c>
      <c r="G231" s="470"/>
      <c r="H231" s="288"/>
      <c r="I231" s="289"/>
      <c r="J231" s="150"/>
      <c r="K231" s="150"/>
    </row>
    <row r="232" spans="1:11" ht="19.5">
      <c r="A232" s="335" t="s">
        <v>58</v>
      </c>
      <c r="B232" s="336"/>
      <c r="C232" s="288"/>
      <c r="D232" s="337"/>
      <c r="E232" s="338"/>
      <c r="F232" s="288"/>
      <c r="G232" s="288"/>
      <c r="H232" s="288"/>
      <c r="I232" s="339">
        <f>I233+I235+I236</f>
        <v>232.17000000000002</v>
      </c>
      <c r="J232" s="150"/>
      <c r="K232" s="150"/>
    </row>
    <row r="233" spans="1:11" ht="19.5">
      <c r="A233" s="311" t="s">
        <v>59</v>
      </c>
      <c r="B233" s="313"/>
      <c r="C233" s="303"/>
      <c r="D233" s="304"/>
      <c r="E233" s="340"/>
      <c r="F233" s="303"/>
      <c r="G233" s="303"/>
      <c r="H233" s="303"/>
      <c r="I233" s="286">
        <v>1.22</v>
      </c>
      <c r="J233" s="150"/>
      <c r="K233" s="150"/>
    </row>
    <row r="234" spans="1:11" ht="18.75">
      <c r="A234" s="463" t="s">
        <v>60</v>
      </c>
      <c r="B234" s="464"/>
      <c r="C234" s="464"/>
      <c r="D234" s="464"/>
      <c r="E234" s="464"/>
      <c r="F234" s="341" t="s">
        <v>61</v>
      </c>
      <c r="G234" s="342">
        <v>1.05</v>
      </c>
      <c r="H234" s="288"/>
      <c r="I234" s="343"/>
      <c r="J234" s="150"/>
      <c r="K234" s="150"/>
    </row>
    <row r="235" spans="1:11" ht="19.5">
      <c r="A235" s="311" t="s">
        <v>62</v>
      </c>
      <c r="B235" s="313"/>
      <c r="C235" s="303"/>
      <c r="D235" s="303"/>
      <c r="E235" s="303"/>
      <c r="F235" s="303"/>
      <c r="G235" s="314">
        <v>30.2</v>
      </c>
      <c r="H235" s="303" t="s">
        <v>32</v>
      </c>
      <c r="I235" s="286">
        <f>ROUND(I233*G235%,2)</f>
        <v>0.37</v>
      </c>
      <c r="J235" s="150"/>
      <c r="K235" s="150"/>
    </row>
    <row r="236" spans="1:11" ht="19.5">
      <c r="A236" s="344" t="s">
        <v>63</v>
      </c>
      <c r="B236" s="345"/>
      <c r="C236" s="345"/>
      <c r="D236" s="346"/>
      <c r="E236" s="347"/>
      <c r="F236" s="345"/>
      <c r="G236" s="345"/>
      <c r="H236" s="345"/>
      <c r="I236" s="348">
        <v>230.58</v>
      </c>
      <c r="J236" s="150"/>
      <c r="K236" s="150"/>
    </row>
    <row r="237" spans="1:11" ht="18.75">
      <c r="A237" s="461" t="s">
        <v>64</v>
      </c>
      <c r="B237" s="462"/>
      <c r="C237" s="462"/>
      <c r="D237" s="462"/>
      <c r="E237" s="349"/>
      <c r="F237" s="350" t="s">
        <v>65</v>
      </c>
      <c r="G237" s="351">
        <v>1.92</v>
      </c>
      <c r="H237" s="352"/>
      <c r="I237" s="353"/>
      <c r="J237" s="150"/>
      <c r="K237" s="150"/>
    </row>
    <row r="238" spans="1:11" ht="19.5">
      <c r="A238" s="284" t="s">
        <v>66</v>
      </c>
      <c r="B238" s="354"/>
      <c r="C238" s="303"/>
      <c r="D238" s="303"/>
      <c r="E238" s="303"/>
      <c r="F238" s="303"/>
      <c r="G238" s="303"/>
      <c r="H238" s="303"/>
      <c r="I238" s="286">
        <f>I232+I209</f>
        <v>299.9961</v>
      </c>
      <c r="J238" s="150"/>
      <c r="K238" s="150"/>
    </row>
    <row r="239" spans="1:11" ht="19.5">
      <c r="A239" s="284" t="s">
        <v>72</v>
      </c>
      <c r="B239" s="354"/>
      <c r="C239" s="303"/>
      <c r="D239" s="303"/>
      <c r="E239" s="303"/>
      <c r="F239" s="303"/>
      <c r="G239" s="355">
        <f>I240/I238-1</f>
        <v>1.3000169002186368E-05</v>
      </c>
      <c r="H239" s="303"/>
      <c r="I239" s="286">
        <f>I240-I238</f>
        <v>0.003899999999987358</v>
      </c>
      <c r="J239" s="150"/>
      <c r="K239" s="150"/>
    </row>
    <row r="240" spans="1:11" ht="19.5">
      <c r="A240" s="284" t="s">
        <v>67</v>
      </c>
      <c r="B240" s="354"/>
      <c r="C240" s="303"/>
      <c r="D240" s="303"/>
      <c r="E240" s="303"/>
      <c r="F240" s="303"/>
      <c r="G240" s="303"/>
      <c r="H240" s="303"/>
      <c r="I240" s="286">
        <v>300</v>
      </c>
      <c r="J240" s="150"/>
      <c r="K240" s="150"/>
    </row>
    <row r="241" spans="1:11" ht="18.75">
      <c r="A241" s="234"/>
      <c r="B241" s="234"/>
      <c r="C241" s="234"/>
      <c r="D241" s="234"/>
      <c r="E241" s="234"/>
      <c r="F241" s="234"/>
      <c r="G241" s="234"/>
      <c r="H241" s="234"/>
      <c r="I241" s="276"/>
      <c r="J241" s="150"/>
      <c r="K241" s="150"/>
    </row>
    <row r="242" spans="1:11" ht="18.75">
      <c r="A242" s="278" t="s">
        <v>68</v>
      </c>
      <c r="B242" s="234"/>
      <c r="C242" s="234"/>
      <c r="D242" s="234"/>
      <c r="E242" s="234"/>
      <c r="F242" s="234"/>
      <c r="G242" s="352" t="s">
        <v>462</v>
      </c>
      <c r="H242" s="234"/>
      <c r="I242" s="276"/>
      <c r="J242" s="150"/>
      <c r="K242" s="150"/>
    </row>
    <row r="243" spans="1:11" ht="18.75">
      <c r="A243" s="234" t="s">
        <v>461</v>
      </c>
      <c r="B243" s="234"/>
      <c r="C243" s="234"/>
      <c r="D243" s="234"/>
      <c r="E243" s="234"/>
      <c r="F243" s="234"/>
      <c r="G243" s="234"/>
      <c r="H243" s="234"/>
      <c r="I243" s="276"/>
      <c r="J243" s="150"/>
      <c r="K243" s="150"/>
    </row>
    <row r="244" spans="1:11" ht="18.75">
      <c r="A244" s="234"/>
      <c r="B244" s="234"/>
      <c r="C244" s="234"/>
      <c r="D244" s="234"/>
      <c r="E244" s="234"/>
      <c r="F244" s="234"/>
      <c r="G244" s="234"/>
      <c r="H244" s="234"/>
      <c r="I244" s="276"/>
      <c r="J244" s="150"/>
      <c r="K244" s="150"/>
    </row>
    <row r="245" spans="1:11" ht="18.75">
      <c r="A245" s="234"/>
      <c r="B245" s="234"/>
      <c r="C245" s="234"/>
      <c r="D245" s="234"/>
      <c r="E245" s="234"/>
      <c r="F245" s="234"/>
      <c r="G245" s="234"/>
      <c r="H245" s="234"/>
      <c r="I245" s="276"/>
      <c r="J245" s="150"/>
      <c r="K245" s="150"/>
    </row>
    <row r="246" spans="1:11" ht="18.75">
      <c r="A246" s="234"/>
      <c r="B246" s="234"/>
      <c r="C246" s="234"/>
      <c r="D246" s="234"/>
      <c r="E246" s="234"/>
      <c r="F246" s="234"/>
      <c r="G246" s="234"/>
      <c r="H246" s="234"/>
      <c r="I246" s="276"/>
      <c r="J246" s="150"/>
      <c r="K246" s="150"/>
    </row>
    <row r="247" spans="1:11" ht="18.75">
      <c r="A247" s="234"/>
      <c r="B247" s="234"/>
      <c r="C247" s="234"/>
      <c r="D247" s="234"/>
      <c r="E247" s="234"/>
      <c r="F247" s="234"/>
      <c r="G247" s="234"/>
      <c r="H247" s="234"/>
      <c r="I247" s="276"/>
      <c r="J247" s="150"/>
      <c r="K247" s="150"/>
    </row>
    <row r="248" spans="1:11" ht="18.75">
      <c r="A248" s="234"/>
      <c r="B248" s="234"/>
      <c r="C248" s="234"/>
      <c r="D248" s="234"/>
      <c r="E248" s="234"/>
      <c r="F248" s="234"/>
      <c r="G248" s="234"/>
      <c r="H248" s="234"/>
      <c r="I248" s="276"/>
      <c r="J248" s="150"/>
      <c r="K248" s="150"/>
    </row>
    <row r="249" spans="1:11" ht="18.75">
      <c r="A249" s="234"/>
      <c r="B249" s="234"/>
      <c r="C249" s="234"/>
      <c r="D249" s="234"/>
      <c r="E249" s="234"/>
      <c r="F249" s="234"/>
      <c r="G249" s="234"/>
      <c r="H249" s="234"/>
      <c r="I249" s="276"/>
      <c r="J249" s="150"/>
      <c r="K249" s="150"/>
    </row>
    <row r="250" spans="1:11" ht="18.75">
      <c r="A250" s="365"/>
      <c r="B250" s="365"/>
      <c r="C250" s="365"/>
      <c r="D250" s="365"/>
      <c r="E250" s="365"/>
      <c r="F250" s="365"/>
      <c r="G250" s="365"/>
      <c r="H250" s="365"/>
      <c r="I250" s="366"/>
      <c r="J250" s="367"/>
      <c r="K250" s="150"/>
    </row>
    <row r="251" spans="1:11" ht="18.75">
      <c r="A251" s="365"/>
      <c r="B251" s="365"/>
      <c r="C251" s="365"/>
      <c r="D251" s="365"/>
      <c r="E251" s="365"/>
      <c r="F251" s="365"/>
      <c r="G251" s="365"/>
      <c r="H251" s="365"/>
      <c r="I251" s="366"/>
      <c r="J251" s="367"/>
      <c r="K251" s="150"/>
    </row>
    <row r="252" spans="1:11" ht="18.75">
      <c r="A252" s="365"/>
      <c r="B252" s="365"/>
      <c r="C252" s="365"/>
      <c r="D252" s="365"/>
      <c r="E252" s="365"/>
      <c r="F252" s="365"/>
      <c r="G252" s="365"/>
      <c r="H252" s="365"/>
      <c r="I252" s="366"/>
      <c r="J252" s="367"/>
      <c r="K252" s="150"/>
    </row>
    <row r="253" spans="1:11" ht="18.75">
      <c r="A253" s="365"/>
      <c r="B253" s="365"/>
      <c r="C253" s="365"/>
      <c r="D253" s="365"/>
      <c r="E253" s="365"/>
      <c r="F253" s="365"/>
      <c r="G253" s="365"/>
      <c r="H253" s="365"/>
      <c r="I253" s="366"/>
      <c r="J253" s="367"/>
      <c r="K253" s="150"/>
    </row>
    <row r="254" spans="1:11" ht="18.75">
      <c r="A254" s="365"/>
      <c r="B254" s="365"/>
      <c r="C254" s="365"/>
      <c r="D254" s="365"/>
      <c r="E254" s="365"/>
      <c r="F254" s="365"/>
      <c r="G254" s="365"/>
      <c r="H254" s="365"/>
      <c r="I254" s="366"/>
      <c r="J254" s="367"/>
      <c r="K254" s="150"/>
    </row>
    <row r="255" spans="1:11" ht="18.75">
      <c r="A255" s="365"/>
      <c r="B255" s="365"/>
      <c r="C255" s="365"/>
      <c r="D255" s="365"/>
      <c r="E255" s="365"/>
      <c r="F255" s="365"/>
      <c r="G255" s="365"/>
      <c r="H255" s="365"/>
      <c r="I255" s="366"/>
      <c r="J255" s="367"/>
      <c r="K255" s="150"/>
    </row>
    <row r="256" spans="1:11" ht="18.75">
      <c r="A256" s="365"/>
      <c r="B256" s="365"/>
      <c r="C256" s="365"/>
      <c r="D256" s="365"/>
      <c r="E256" s="365"/>
      <c r="F256" s="365"/>
      <c r="G256" s="365"/>
      <c r="H256" s="365"/>
      <c r="I256" s="366"/>
      <c r="J256" s="367"/>
      <c r="K256" s="150"/>
    </row>
    <row r="257" spans="1:11" ht="18.75">
      <c r="A257" s="365"/>
      <c r="B257" s="365"/>
      <c r="C257" s="365"/>
      <c r="D257" s="365"/>
      <c r="E257" s="365"/>
      <c r="F257" s="365"/>
      <c r="G257" s="365"/>
      <c r="H257" s="365"/>
      <c r="I257" s="366"/>
      <c r="J257" s="367"/>
      <c r="K257" s="150"/>
    </row>
    <row r="258" spans="1:11" ht="18.75">
      <c r="A258" s="365"/>
      <c r="B258" s="365"/>
      <c r="C258" s="365"/>
      <c r="D258" s="365"/>
      <c r="E258" s="365"/>
      <c r="F258" s="365"/>
      <c r="G258" s="365"/>
      <c r="H258" s="365"/>
      <c r="I258" s="366"/>
      <c r="J258" s="367"/>
      <c r="K258" s="150"/>
    </row>
    <row r="259" spans="1:11" ht="18.75">
      <c r="A259" s="365"/>
      <c r="B259" s="365"/>
      <c r="C259" s="365"/>
      <c r="D259" s="365"/>
      <c r="E259" s="365"/>
      <c r="F259" s="365"/>
      <c r="G259" s="365"/>
      <c r="H259" s="365"/>
      <c r="I259" s="366"/>
      <c r="J259" s="367"/>
      <c r="K259" s="150"/>
    </row>
    <row r="260" spans="1:11" ht="18.75">
      <c r="A260" s="365"/>
      <c r="B260" s="365"/>
      <c r="C260" s="365"/>
      <c r="D260" s="365"/>
      <c r="E260" s="365"/>
      <c r="F260" s="365"/>
      <c r="G260" s="365"/>
      <c r="H260" s="365"/>
      <c r="I260" s="366"/>
      <c r="J260" s="367"/>
      <c r="K260" s="150"/>
    </row>
    <row r="261" spans="1:11" ht="18.75">
      <c r="A261" s="365"/>
      <c r="B261" s="365"/>
      <c r="C261" s="365"/>
      <c r="D261" s="365"/>
      <c r="E261" s="365"/>
      <c r="F261" s="365"/>
      <c r="G261" s="365"/>
      <c r="H261" s="365"/>
      <c r="I261" s="366"/>
      <c r="J261" s="367"/>
      <c r="K261" s="150"/>
    </row>
    <row r="262" spans="1:11" ht="18.75">
      <c r="A262" s="234"/>
      <c r="B262" s="234"/>
      <c r="C262" s="234"/>
      <c r="D262" s="234"/>
      <c r="E262" s="234"/>
      <c r="F262" s="234"/>
      <c r="G262" s="234"/>
      <c r="H262" s="234"/>
      <c r="I262" s="276"/>
      <c r="J262" s="150"/>
      <c r="K262" s="150"/>
    </row>
    <row r="263" spans="1:11" ht="18.75">
      <c r="A263" s="234"/>
      <c r="B263" s="234"/>
      <c r="C263" s="234"/>
      <c r="D263" s="234"/>
      <c r="E263" s="234"/>
      <c r="F263" s="234"/>
      <c r="G263" s="234"/>
      <c r="H263" s="234"/>
      <c r="I263" s="276"/>
      <c r="J263" s="150"/>
      <c r="K263" s="150"/>
    </row>
    <row r="264" spans="1:11" ht="18.75">
      <c r="A264" s="234"/>
      <c r="B264" s="234"/>
      <c r="C264" s="234"/>
      <c r="D264" s="234"/>
      <c r="E264" s="234"/>
      <c r="F264" s="234"/>
      <c r="G264" s="234"/>
      <c r="H264" s="234"/>
      <c r="I264" s="276"/>
      <c r="J264" s="150"/>
      <c r="K264" s="150"/>
    </row>
    <row r="265" spans="1:11" ht="18.75">
      <c r="A265" s="274"/>
      <c r="B265" s="234"/>
      <c r="C265" s="234"/>
      <c r="D265" s="234"/>
      <c r="E265" s="234"/>
      <c r="F265" s="275" t="s">
        <v>3</v>
      </c>
      <c r="G265" s="234"/>
      <c r="H265" s="234"/>
      <c r="I265" s="276"/>
      <c r="J265" s="150"/>
      <c r="K265" s="150"/>
    </row>
    <row r="266" spans="1:11" ht="18.75">
      <c r="A266" s="234"/>
      <c r="B266" s="234"/>
      <c r="C266" s="234"/>
      <c r="D266" s="234"/>
      <c r="E266" s="234"/>
      <c r="F266" s="234" t="s">
        <v>73</v>
      </c>
      <c r="G266" s="234"/>
      <c r="H266" s="276" t="s">
        <v>716</v>
      </c>
      <c r="I266" s="150"/>
      <c r="J266" s="150"/>
      <c r="K266" s="150"/>
    </row>
    <row r="267" spans="1:11" ht="18.75">
      <c r="A267" s="234"/>
      <c r="B267" s="234"/>
      <c r="C267" s="234"/>
      <c r="D267" s="234"/>
      <c r="E267" s="234"/>
      <c r="F267" s="234" t="s">
        <v>735</v>
      </c>
      <c r="G267" s="234"/>
      <c r="H267" s="234"/>
      <c r="I267" s="276" t="s">
        <v>717</v>
      </c>
      <c r="J267" s="150"/>
      <c r="K267" s="150"/>
    </row>
    <row r="268" spans="1:11" ht="18.75">
      <c r="A268" s="12" t="s">
        <v>460</v>
      </c>
      <c r="B268" s="12"/>
      <c r="C268" s="12"/>
      <c r="D268" s="12"/>
      <c r="E268" s="12"/>
      <c r="F268" s="12"/>
      <c r="G268" s="12"/>
      <c r="H268" s="12"/>
      <c r="I268" s="277"/>
      <c r="J268" s="150"/>
      <c r="K268" s="150"/>
    </row>
    <row r="269" spans="1:11" ht="18.75">
      <c r="A269" s="234"/>
      <c r="B269" s="12"/>
      <c r="C269" s="12"/>
      <c r="D269" s="12" t="s">
        <v>9</v>
      </c>
      <c r="E269" s="12"/>
      <c r="F269" s="12"/>
      <c r="G269" s="12"/>
      <c r="H269" s="12"/>
      <c r="I269" s="277"/>
      <c r="J269" s="150"/>
      <c r="K269" s="150"/>
    </row>
    <row r="270" spans="1:11" ht="18.75">
      <c r="A270" s="278" t="s">
        <v>10</v>
      </c>
      <c r="B270" s="276"/>
      <c r="C270" s="276"/>
      <c r="D270" s="279" t="s">
        <v>111</v>
      </c>
      <c r="E270" s="12"/>
      <c r="F270" s="12"/>
      <c r="G270" s="12"/>
      <c r="H270" s="12"/>
      <c r="I270" s="276"/>
      <c r="J270" s="150"/>
      <c r="K270" s="150"/>
    </row>
    <row r="271" spans="1:11" ht="18.75">
      <c r="A271" s="278"/>
      <c r="B271" s="276"/>
      <c r="C271" s="276"/>
      <c r="D271" s="279" t="s">
        <v>113</v>
      </c>
      <c r="E271" s="12"/>
      <c r="F271" s="12"/>
      <c r="G271" s="12"/>
      <c r="H271" s="12"/>
      <c r="I271" s="276"/>
      <c r="J271" s="150"/>
      <c r="K271" s="150"/>
    </row>
    <row r="272" spans="1:11" ht="18.75">
      <c r="A272" s="280" t="s">
        <v>12</v>
      </c>
      <c r="B272" s="276"/>
      <c r="C272" s="276"/>
      <c r="D272" s="281" t="s">
        <v>114</v>
      </c>
      <c r="E272" s="281"/>
      <c r="F272" s="280"/>
      <c r="G272" s="280"/>
      <c r="H272" s="282"/>
      <c r="I272" s="283"/>
      <c r="J272" s="150"/>
      <c r="K272" s="150"/>
    </row>
    <row r="273" spans="1:11" ht="18.75">
      <c r="A273" s="234"/>
      <c r="B273" s="234"/>
      <c r="C273" s="234"/>
      <c r="D273" s="234"/>
      <c r="E273" s="234"/>
      <c r="F273" s="234"/>
      <c r="G273" s="234"/>
      <c r="H273" s="234"/>
      <c r="I273" s="276"/>
      <c r="J273" s="150"/>
      <c r="K273" s="150"/>
    </row>
    <row r="274" spans="1:11" ht="18.75">
      <c r="A274" s="234"/>
      <c r="B274" s="279"/>
      <c r="C274" s="12"/>
      <c r="D274" s="12"/>
      <c r="E274" s="12"/>
      <c r="F274" s="12"/>
      <c r="G274" s="12"/>
      <c r="H274" s="12"/>
      <c r="I274" s="283" t="s">
        <v>14</v>
      </c>
      <c r="J274" s="150"/>
      <c r="K274" s="150"/>
    </row>
    <row r="275" spans="1:11" ht="19.5">
      <c r="A275" s="284" t="s">
        <v>15</v>
      </c>
      <c r="B275" s="285"/>
      <c r="C275" s="20"/>
      <c r="D275" s="20"/>
      <c r="E275" s="20"/>
      <c r="F275" s="20"/>
      <c r="G275" s="20"/>
      <c r="H275" s="20"/>
      <c r="I275" s="286">
        <f>I283+I284+I285+I291</f>
        <v>57.1999</v>
      </c>
      <c r="J275" s="150"/>
      <c r="K275" s="150"/>
    </row>
    <row r="276" spans="1:11" ht="18.75">
      <c r="A276" s="287" t="s">
        <v>16</v>
      </c>
      <c r="B276" s="288"/>
      <c r="C276" s="288"/>
      <c r="D276" s="288"/>
      <c r="E276" s="288"/>
      <c r="F276" s="288"/>
      <c r="G276" s="288"/>
      <c r="H276" s="288"/>
      <c r="I276" s="289"/>
      <c r="J276" s="150"/>
      <c r="K276" s="150"/>
    </row>
    <row r="277" spans="1:11" ht="93.75">
      <c r="A277" s="290" t="s">
        <v>17</v>
      </c>
      <c r="B277" s="291" t="s">
        <v>18</v>
      </c>
      <c r="C277" s="292" t="s">
        <v>19</v>
      </c>
      <c r="D277" s="293" t="s">
        <v>20</v>
      </c>
      <c r="E277" s="293" t="s">
        <v>21</v>
      </c>
      <c r="F277" s="293" t="s">
        <v>22</v>
      </c>
      <c r="G277" s="292" t="s">
        <v>23</v>
      </c>
      <c r="H277" s="288"/>
      <c r="I277" s="289"/>
      <c r="J277" s="150"/>
      <c r="K277" s="150"/>
    </row>
    <row r="278" spans="1:11" ht="18.75">
      <c r="A278" s="294" t="s">
        <v>24</v>
      </c>
      <c r="B278" s="295">
        <v>1</v>
      </c>
      <c r="C278" s="295">
        <v>14612</v>
      </c>
      <c r="D278" s="296">
        <f>148.9*0.923</f>
        <v>137.43470000000002</v>
      </c>
      <c r="E278" s="297">
        <f>D278*60</f>
        <v>8246.082000000002</v>
      </c>
      <c r="F278" s="292">
        <v>10</v>
      </c>
      <c r="G278" s="295">
        <f>B278*C278/E278*F278</f>
        <v>17.719930507603486</v>
      </c>
      <c r="H278" s="288"/>
      <c r="I278" s="289"/>
      <c r="J278" s="150"/>
      <c r="K278" s="150"/>
    </row>
    <row r="279" spans="1:11" ht="37.5">
      <c r="A279" s="298" t="s">
        <v>25</v>
      </c>
      <c r="B279" s="299">
        <v>1</v>
      </c>
      <c r="C279" s="299">
        <v>12627</v>
      </c>
      <c r="D279" s="296">
        <f>148.9*0.923</f>
        <v>137.43470000000002</v>
      </c>
      <c r="E279" s="300">
        <f>D279*60</f>
        <v>8246.082000000002</v>
      </c>
      <c r="F279" s="301">
        <v>10</v>
      </c>
      <c r="G279" s="299">
        <f>B279*C279/E279*F279</f>
        <v>15.312726698570298</v>
      </c>
      <c r="H279" s="288"/>
      <c r="I279" s="289"/>
      <c r="J279" s="150"/>
      <c r="K279" s="150"/>
    </row>
    <row r="280" spans="1:11" ht="18.75">
      <c r="A280" s="302" t="s">
        <v>26</v>
      </c>
      <c r="B280" s="303"/>
      <c r="C280" s="304"/>
      <c r="D280" s="304"/>
      <c r="E280" s="304"/>
      <c r="F280" s="304"/>
      <c r="G280" s="305">
        <f>ROUND((G278+G279),2)</f>
        <v>33.03</v>
      </c>
      <c r="H280" s="288"/>
      <c r="I280" s="276"/>
      <c r="J280" s="150"/>
      <c r="K280" s="150"/>
    </row>
    <row r="281" spans="1:11" ht="18.75">
      <c r="A281" s="465" t="s">
        <v>751</v>
      </c>
      <c r="B281" s="466"/>
      <c r="C281" s="466"/>
      <c r="D281" s="466"/>
      <c r="E281" s="466"/>
      <c r="F281" s="466"/>
      <c r="G281" s="306"/>
      <c r="H281" s="288"/>
      <c r="I281" s="307">
        <f>G280*G281</f>
        <v>0</v>
      </c>
      <c r="J281" s="150"/>
      <c r="K281" s="150"/>
    </row>
    <row r="282" spans="1:11" ht="18.75">
      <c r="A282" s="463" t="s">
        <v>28</v>
      </c>
      <c r="B282" s="464"/>
      <c r="C282" s="464"/>
      <c r="D282" s="464"/>
      <c r="E282" s="464"/>
      <c r="F282" s="308" t="s">
        <v>29</v>
      </c>
      <c r="G282" s="309">
        <v>1.33</v>
      </c>
      <c r="H282" s="303"/>
      <c r="I282" s="310">
        <f>G280*G282</f>
        <v>43.9299</v>
      </c>
      <c r="J282" s="150"/>
      <c r="K282" s="150"/>
    </row>
    <row r="283" spans="1:11" ht="19.5">
      <c r="A283" s="311" t="s">
        <v>30</v>
      </c>
      <c r="B283" s="303"/>
      <c r="C283" s="303"/>
      <c r="D283" s="303"/>
      <c r="E283" s="303"/>
      <c r="F283" s="303"/>
      <c r="G283" s="312"/>
      <c r="H283" s="303"/>
      <c r="I283" s="286">
        <f>I281+I282</f>
        <v>43.9299</v>
      </c>
      <c r="J283" s="150"/>
      <c r="K283" s="150"/>
    </row>
    <row r="284" spans="1:11" ht="19.5">
      <c r="A284" s="311" t="s">
        <v>31</v>
      </c>
      <c r="B284" s="313"/>
      <c r="C284" s="303"/>
      <c r="D284" s="303"/>
      <c r="E284" s="303"/>
      <c r="F284" s="303"/>
      <c r="G284" s="314">
        <v>30.2</v>
      </c>
      <c r="H284" s="303" t="s">
        <v>32</v>
      </c>
      <c r="I284" s="286">
        <f>ROUND((I283*G284/100),2)</f>
        <v>13.27</v>
      </c>
      <c r="J284" s="150"/>
      <c r="K284" s="150"/>
    </row>
    <row r="285" spans="1:11" ht="19.5">
      <c r="A285" s="311" t="s">
        <v>33</v>
      </c>
      <c r="B285" s="313"/>
      <c r="C285" s="303"/>
      <c r="D285" s="303"/>
      <c r="E285" s="303"/>
      <c r="F285" s="304" t="s">
        <v>34</v>
      </c>
      <c r="G285" s="303"/>
      <c r="H285" s="303"/>
      <c r="I285" s="286"/>
      <c r="J285" s="150"/>
      <c r="K285" s="150"/>
    </row>
    <row r="286" spans="1:11" ht="56.25">
      <c r="A286" s="315" t="s">
        <v>35</v>
      </c>
      <c r="B286" s="316" t="s">
        <v>36</v>
      </c>
      <c r="C286" s="317" t="s">
        <v>37</v>
      </c>
      <c r="D286" s="318" t="s">
        <v>38</v>
      </c>
      <c r="E286" s="318" t="s">
        <v>39</v>
      </c>
      <c r="F286" s="318" t="s">
        <v>40</v>
      </c>
      <c r="G286" s="288"/>
      <c r="H286" s="288"/>
      <c r="I286" s="289"/>
      <c r="J286" s="150"/>
      <c r="K286" s="150"/>
    </row>
    <row r="287" spans="1:11" ht="18.75">
      <c r="A287" s="294" t="s">
        <v>41</v>
      </c>
      <c r="B287" s="295"/>
      <c r="C287" s="295"/>
      <c r="D287" s="319"/>
      <c r="E287" s="320"/>
      <c r="F287" s="320">
        <f>E287*C287</f>
        <v>0</v>
      </c>
      <c r="G287" s="321"/>
      <c r="H287" s="288"/>
      <c r="I287" s="289"/>
      <c r="J287" s="150"/>
      <c r="K287" s="150"/>
    </row>
    <row r="288" spans="1:11" ht="18.75">
      <c r="A288" s="294" t="s">
        <v>43</v>
      </c>
      <c r="B288" s="295"/>
      <c r="C288" s="295"/>
      <c r="D288" s="319"/>
      <c r="E288" s="320"/>
      <c r="F288" s="320">
        <f>E288*C288</f>
        <v>0</v>
      </c>
      <c r="G288" s="321"/>
      <c r="H288" s="288"/>
      <c r="I288" s="289"/>
      <c r="J288" s="150"/>
      <c r="K288" s="150"/>
    </row>
    <row r="289" spans="1:11" ht="37.5">
      <c r="A289" s="294" t="s">
        <v>44</v>
      </c>
      <c r="B289" s="295"/>
      <c r="C289" s="295"/>
      <c r="D289" s="319"/>
      <c r="E289" s="320"/>
      <c r="F289" s="320">
        <f>E289*C289</f>
        <v>0</v>
      </c>
      <c r="G289" s="321"/>
      <c r="H289" s="288"/>
      <c r="I289" s="289"/>
      <c r="J289" s="150"/>
      <c r="K289" s="150"/>
    </row>
    <row r="290" spans="1:11" ht="18.75">
      <c r="A290" s="322" t="s">
        <v>46</v>
      </c>
      <c r="B290" s="299"/>
      <c r="C290" s="299"/>
      <c r="D290" s="323"/>
      <c r="E290" s="301"/>
      <c r="F290" s="324">
        <f>SUM(F287:F289)</f>
        <v>0</v>
      </c>
      <c r="G290" s="321"/>
      <c r="H290" s="288"/>
      <c r="I290" s="289"/>
      <c r="J290" s="150"/>
      <c r="K290" s="150"/>
    </row>
    <row r="291" spans="1:11" ht="19.5">
      <c r="A291" s="311" t="s">
        <v>47</v>
      </c>
      <c r="B291" s="303"/>
      <c r="C291" s="303"/>
      <c r="D291" s="303"/>
      <c r="E291" s="303"/>
      <c r="F291" s="303"/>
      <c r="G291" s="303"/>
      <c r="H291" s="303"/>
      <c r="I291" s="286">
        <f>ROUND(F297,2)</f>
        <v>0</v>
      </c>
      <c r="J291" s="150"/>
      <c r="K291" s="150"/>
    </row>
    <row r="292" spans="1:11" ht="93.75">
      <c r="A292" s="325" t="s">
        <v>35</v>
      </c>
      <c r="B292" s="326" t="s">
        <v>48</v>
      </c>
      <c r="C292" s="327" t="s">
        <v>49</v>
      </c>
      <c r="D292" s="326" t="s">
        <v>50</v>
      </c>
      <c r="E292" s="288"/>
      <c r="F292" s="288"/>
      <c r="G292" s="288"/>
      <c r="H292" s="288"/>
      <c r="I292" s="289"/>
      <c r="J292" s="150"/>
      <c r="K292" s="150"/>
    </row>
    <row r="293" spans="1:11" ht="37.5">
      <c r="A293" s="328" t="s">
        <v>51</v>
      </c>
      <c r="B293" s="329"/>
      <c r="C293" s="291"/>
      <c r="D293" s="330">
        <f>B293*C293/100</f>
        <v>0</v>
      </c>
      <c r="E293" s="288"/>
      <c r="F293" s="288"/>
      <c r="G293" s="288"/>
      <c r="H293" s="288"/>
      <c r="I293" s="289"/>
      <c r="J293" s="150"/>
      <c r="K293" s="150"/>
    </row>
    <row r="294" spans="1:11" ht="18.75">
      <c r="A294" s="331" t="s">
        <v>52</v>
      </c>
      <c r="B294" s="332"/>
      <c r="C294" s="291"/>
      <c r="D294" s="330">
        <f>B294*C294/100</f>
        <v>0</v>
      </c>
      <c r="E294" s="288"/>
      <c r="F294" s="288"/>
      <c r="G294" s="288"/>
      <c r="H294" s="288"/>
      <c r="I294" s="289"/>
      <c r="J294" s="150"/>
      <c r="K294" s="150"/>
    </row>
    <row r="295" spans="1:11" ht="18.75">
      <c r="A295" s="319" t="s">
        <v>53</v>
      </c>
      <c r="B295" s="319"/>
      <c r="C295" s="319"/>
      <c r="D295" s="330">
        <f>SUM(D293:D294)</f>
        <v>0</v>
      </c>
      <c r="E295" s="288"/>
      <c r="F295" s="288"/>
      <c r="G295" s="288"/>
      <c r="H295" s="288"/>
      <c r="I295" s="289"/>
      <c r="J295" s="150"/>
      <c r="K295" s="150"/>
    </row>
    <row r="296" spans="1:11" ht="131.25">
      <c r="A296" s="333" t="s">
        <v>54</v>
      </c>
      <c r="B296" s="319"/>
      <c r="C296" s="293" t="s">
        <v>752</v>
      </c>
      <c r="D296" s="319"/>
      <c r="E296" s="334" t="s">
        <v>56</v>
      </c>
      <c r="F296" s="467" t="s">
        <v>57</v>
      </c>
      <c r="G296" s="468"/>
      <c r="H296" s="288"/>
      <c r="I296" s="289"/>
      <c r="J296" s="150"/>
      <c r="K296" s="150"/>
    </row>
    <row r="297" spans="1:11" ht="19.5">
      <c r="A297" s="330">
        <f>D295</f>
        <v>0</v>
      </c>
      <c r="B297" s="292"/>
      <c r="C297" s="297">
        <f>D278*60*12</f>
        <v>98952.98400000003</v>
      </c>
      <c r="D297" s="292"/>
      <c r="E297" s="292">
        <f>F279</f>
        <v>10</v>
      </c>
      <c r="F297" s="469">
        <f>(A297/C297*E297)</f>
        <v>0</v>
      </c>
      <c r="G297" s="470"/>
      <c r="H297" s="288"/>
      <c r="I297" s="289"/>
      <c r="J297" s="150"/>
      <c r="K297" s="150"/>
    </row>
    <row r="298" spans="1:11" ht="19.5">
      <c r="A298" s="335" t="s">
        <v>58</v>
      </c>
      <c r="B298" s="336"/>
      <c r="C298" s="288"/>
      <c r="D298" s="337"/>
      <c r="E298" s="338"/>
      <c r="F298" s="288"/>
      <c r="G298" s="288"/>
      <c r="H298" s="288"/>
      <c r="I298" s="339">
        <f>I299+I301+I302</f>
        <v>242.8</v>
      </c>
      <c r="J298" s="150"/>
      <c r="K298" s="150"/>
    </row>
    <row r="299" spans="1:11" ht="19.5">
      <c r="A299" s="311" t="s">
        <v>59</v>
      </c>
      <c r="B299" s="313"/>
      <c r="C299" s="303"/>
      <c r="D299" s="304"/>
      <c r="E299" s="340"/>
      <c r="F299" s="303"/>
      <c r="G299" s="303"/>
      <c r="H299" s="303"/>
      <c r="I299" s="286">
        <v>26.22</v>
      </c>
      <c r="J299" s="150"/>
      <c r="K299" s="150"/>
    </row>
    <row r="300" spans="1:11" ht="18.75">
      <c r="A300" s="463" t="s">
        <v>60</v>
      </c>
      <c r="B300" s="464"/>
      <c r="C300" s="464"/>
      <c r="D300" s="464"/>
      <c r="E300" s="464"/>
      <c r="F300" s="341" t="s">
        <v>61</v>
      </c>
      <c r="G300" s="342">
        <v>1.05</v>
      </c>
      <c r="H300" s="288"/>
      <c r="I300" s="343"/>
      <c r="J300" s="150"/>
      <c r="K300" s="150"/>
    </row>
    <row r="301" spans="1:11" ht="19.5">
      <c r="A301" s="311" t="s">
        <v>62</v>
      </c>
      <c r="B301" s="313"/>
      <c r="C301" s="303"/>
      <c r="D301" s="303"/>
      <c r="E301" s="303"/>
      <c r="F301" s="303"/>
      <c r="G301" s="314">
        <v>30.2</v>
      </c>
      <c r="H301" s="303" t="s">
        <v>32</v>
      </c>
      <c r="I301" s="286">
        <f>ROUND(I299*G301%,2)</f>
        <v>7.92</v>
      </c>
      <c r="J301" s="150"/>
      <c r="K301" s="150"/>
    </row>
    <row r="302" spans="1:11" ht="19.5">
      <c r="A302" s="344" t="s">
        <v>63</v>
      </c>
      <c r="B302" s="345"/>
      <c r="C302" s="345"/>
      <c r="D302" s="346"/>
      <c r="E302" s="347"/>
      <c r="F302" s="345"/>
      <c r="G302" s="345"/>
      <c r="H302" s="345"/>
      <c r="I302" s="348">
        <v>208.66</v>
      </c>
      <c r="J302" s="150"/>
      <c r="K302" s="150"/>
    </row>
    <row r="303" spans="1:11" ht="18.75">
      <c r="A303" s="461" t="s">
        <v>64</v>
      </c>
      <c r="B303" s="462"/>
      <c r="C303" s="462"/>
      <c r="D303" s="462"/>
      <c r="E303" s="349"/>
      <c r="F303" s="350" t="s">
        <v>65</v>
      </c>
      <c r="G303" s="351">
        <v>1.92</v>
      </c>
      <c r="H303" s="352"/>
      <c r="I303" s="353"/>
      <c r="J303" s="150"/>
      <c r="K303" s="150"/>
    </row>
    <row r="304" spans="1:11" ht="19.5">
      <c r="A304" s="284" t="s">
        <v>66</v>
      </c>
      <c r="B304" s="354"/>
      <c r="C304" s="303"/>
      <c r="D304" s="303"/>
      <c r="E304" s="303"/>
      <c r="F304" s="303"/>
      <c r="G304" s="303"/>
      <c r="H304" s="303"/>
      <c r="I304" s="286">
        <f>I298+I275</f>
        <v>299.9999</v>
      </c>
      <c r="J304" s="150"/>
      <c r="K304" s="150"/>
    </row>
    <row r="305" spans="1:11" ht="19.5">
      <c r="A305" s="284" t="s">
        <v>72</v>
      </c>
      <c r="B305" s="354"/>
      <c r="C305" s="303"/>
      <c r="D305" s="303"/>
      <c r="E305" s="303"/>
      <c r="F305" s="303"/>
      <c r="G305" s="355">
        <f>I306/I304-1</f>
        <v>3.3333344440222845E-07</v>
      </c>
      <c r="H305" s="303"/>
      <c r="I305" s="286">
        <f>I306-I304</f>
        <v>9.999999997489795E-05</v>
      </c>
      <c r="J305" s="150"/>
      <c r="K305" s="150"/>
    </row>
    <row r="306" spans="1:11" ht="19.5">
      <c r="A306" s="284" t="s">
        <v>67</v>
      </c>
      <c r="B306" s="354"/>
      <c r="C306" s="303"/>
      <c r="D306" s="303"/>
      <c r="E306" s="303"/>
      <c r="F306" s="303"/>
      <c r="G306" s="303"/>
      <c r="H306" s="303"/>
      <c r="I306" s="286">
        <v>300</v>
      </c>
      <c r="J306" s="150"/>
      <c r="K306" s="150"/>
    </row>
    <row r="307" spans="1:11" ht="18.75">
      <c r="A307" s="234"/>
      <c r="B307" s="234"/>
      <c r="C307" s="234"/>
      <c r="D307" s="234"/>
      <c r="E307" s="234"/>
      <c r="F307" s="234"/>
      <c r="G307" s="234"/>
      <c r="H307" s="234"/>
      <c r="I307" s="276"/>
      <c r="J307" s="150"/>
      <c r="K307" s="150"/>
    </row>
    <row r="308" spans="1:11" ht="18.75">
      <c r="A308" s="278" t="s">
        <v>68</v>
      </c>
      <c r="B308" s="234"/>
      <c r="C308" s="234"/>
      <c r="D308" s="234"/>
      <c r="E308" s="234"/>
      <c r="F308" s="234"/>
      <c r="G308" s="352" t="s">
        <v>462</v>
      </c>
      <c r="H308" s="234"/>
      <c r="I308" s="276"/>
      <c r="J308" s="150"/>
      <c r="K308" s="150"/>
    </row>
    <row r="309" spans="1:11" ht="18.75">
      <c r="A309" s="234" t="s">
        <v>461</v>
      </c>
      <c r="B309" s="234"/>
      <c r="C309" s="234"/>
      <c r="D309" s="234"/>
      <c r="E309" s="234"/>
      <c r="F309" s="234"/>
      <c r="G309" s="234"/>
      <c r="H309" s="234"/>
      <c r="I309" s="276"/>
      <c r="J309" s="150"/>
      <c r="K309" s="150"/>
    </row>
    <row r="310" spans="1:11" ht="18.75">
      <c r="A310" s="234"/>
      <c r="B310" s="234"/>
      <c r="C310" s="234"/>
      <c r="D310" s="234"/>
      <c r="E310" s="234"/>
      <c r="F310" s="234"/>
      <c r="G310" s="234"/>
      <c r="H310" s="234"/>
      <c r="I310" s="276"/>
      <c r="J310" s="150"/>
      <c r="K310" s="150"/>
    </row>
    <row r="311" spans="1:11" ht="18.75">
      <c r="A311" s="234"/>
      <c r="B311" s="234"/>
      <c r="C311" s="234"/>
      <c r="D311" s="234"/>
      <c r="E311" s="234"/>
      <c r="F311" s="234"/>
      <c r="G311" s="234"/>
      <c r="H311" s="234"/>
      <c r="I311" s="276"/>
      <c r="J311" s="150"/>
      <c r="K311" s="150"/>
    </row>
    <row r="312" spans="1:11" ht="18.75">
      <c r="A312" s="234"/>
      <c r="B312" s="234"/>
      <c r="C312" s="234"/>
      <c r="D312" s="234"/>
      <c r="E312" s="234"/>
      <c r="F312" s="234"/>
      <c r="G312" s="234"/>
      <c r="H312" s="234"/>
      <c r="I312" s="276"/>
      <c r="J312" s="150"/>
      <c r="K312" s="150"/>
    </row>
    <row r="313" spans="1:11" ht="18.75">
      <c r="A313" s="234"/>
      <c r="B313" s="234"/>
      <c r="C313" s="234"/>
      <c r="D313" s="234"/>
      <c r="E313" s="234"/>
      <c r="F313" s="234"/>
      <c r="G313" s="234"/>
      <c r="H313" s="234"/>
      <c r="I313" s="276"/>
      <c r="J313" s="150"/>
      <c r="K313" s="150"/>
    </row>
    <row r="314" spans="1:11" ht="18.75">
      <c r="A314" s="234"/>
      <c r="B314" s="234"/>
      <c r="C314" s="234"/>
      <c r="D314" s="234"/>
      <c r="E314" s="234"/>
      <c r="F314" s="234"/>
      <c r="G314" s="234"/>
      <c r="H314" s="234"/>
      <c r="I314" s="276"/>
      <c r="J314" s="150"/>
      <c r="K314" s="150"/>
    </row>
    <row r="315" spans="1:11" ht="18.75">
      <c r="A315" s="234"/>
      <c r="B315" s="234"/>
      <c r="C315" s="234"/>
      <c r="D315" s="234"/>
      <c r="E315" s="234"/>
      <c r="F315" s="234"/>
      <c r="G315" s="234"/>
      <c r="H315" s="234"/>
      <c r="I315" s="276"/>
      <c r="J315" s="150"/>
      <c r="K315" s="150"/>
    </row>
    <row r="316" spans="1:11" ht="18.75">
      <c r="A316" s="234"/>
      <c r="B316" s="234"/>
      <c r="C316" s="234"/>
      <c r="D316" s="234"/>
      <c r="E316" s="234"/>
      <c r="F316" s="234"/>
      <c r="G316" s="234"/>
      <c r="H316" s="234"/>
      <c r="I316" s="276"/>
      <c r="J316" s="150"/>
      <c r="K316" s="150"/>
    </row>
    <row r="317" spans="1:11" ht="18.75">
      <c r="A317" s="234"/>
      <c r="B317" s="234"/>
      <c r="C317" s="234"/>
      <c r="D317" s="234"/>
      <c r="E317" s="234"/>
      <c r="F317" s="234"/>
      <c r="G317" s="234"/>
      <c r="H317" s="234"/>
      <c r="I317" s="276"/>
      <c r="J317" s="150"/>
      <c r="K317" s="150"/>
    </row>
    <row r="318" spans="1:11" ht="18.75">
      <c r="A318" s="234"/>
      <c r="B318" s="234"/>
      <c r="C318" s="234"/>
      <c r="D318" s="234"/>
      <c r="E318" s="234"/>
      <c r="F318" s="234"/>
      <c r="G318" s="234"/>
      <c r="H318" s="234"/>
      <c r="I318" s="276"/>
      <c r="J318" s="150"/>
      <c r="K318" s="150"/>
    </row>
    <row r="319" spans="1:11" ht="18.75">
      <c r="A319" s="234"/>
      <c r="B319" s="234"/>
      <c r="C319" s="234"/>
      <c r="D319" s="234"/>
      <c r="E319" s="234"/>
      <c r="F319" s="234"/>
      <c r="G319" s="234"/>
      <c r="H319" s="234"/>
      <c r="I319" s="276"/>
      <c r="J319" s="150"/>
      <c r="K319" s="150"/>
    </row>
    <row r="320" spans="1:11" ht="18.75">
      <c r="A320" s="234"/>
      <c r="B320" s="234"/>
      <c r="C320" s="234"/>
      <c r="D320" s="234"/>
      <c r="E320" s="234"/>
      <c r="F320" s="234"/>
      <c r="G320" s="234"/>
      <c r="H320" s="234"/>
      <c r="I320" s="276"/>
      <c r="J320" s="150"/>
      <c r="K320" s="150"/>
    </row>
    <row r="321" spans="1:11" ht="18.75">
      <c r="A321" s="234"/>
      <c r="B321" s="234"/>
      <c r="C321" s="234"/>
      <c r="D321" s="234"/>
      <c r="E321" s="234"/>
      <c r="F321" s="234"/>
      <c r="G321" s="234"/>
      <c r="H321" s="234"/>
      <c r="I321" s="276"/>
      <c r="J321" s="150"/>
      <c r="K321" s="150"/>
    </row>
    <row r="322" spans="1:11" ht="18.75">
      <c r="A322" s="234"/>
      <c r="B322" s="234"/>
      <c r="C322" s="234"/>
      <c r="D322" s="234"/>
      <c r="E322" s="234"/>
      <c r="F322" s="234"/>
      <c r="G322" s="234"/>
      <c r="H322" s="234"/>
      <c r="I322" s="276"/>
      <c r="J322" s="150"/>
      <c r="K322" s="150"/>
    </row>
    <row r="323" spans="1:11" ht="18.75">
      <c r="A323" s="234"/>
      <c r="B323" s="234"/>
      <c r="C323" s="234"/>
      <c r="D323" s="234"/>
      <c r="E323" s="234"/>
      <c r="F323" s="234"/>
      <c r="G323" s="234"/>
      <c r="H323" s="234"/>
      <c r="I323" s="276"/>
      <c r="J323" s="150"/>
      <c r="K323" s="150"/>
    </row>
    <row r="324" spans="1:11" ht="18.75">
      <c r="A324" s="234"/>
      <c r="B324" s="234"/>
      <c r="C324" s="234"/>
      <c r="D324" s="234"/>
      <c r="E324" s="234"/>
      <c r="F324" s="234"/>
      <c r="G324" s="234"/>
      <c r="H324" s="234"/>
      <c r="I324" s="276"/>
      <c r="J324" s="150"/>
      <c r="K324" s="150"/>
    </row>
    <row r="325" spans="1:11" ht="18.75">
      <c r="A325" s="234"/>
      <c r="B325" s="234"/>
      <c r="C325" s="234"/>
      <c r="D325" s="234"/>
      <c r="E325" s="234"/>
      <c r="F325" s="234"/>
      <c r="G325" s="234"/>
      <c r="H325" s="234"/>
      <c r="I325" s="276"/>
      <c r="J325" s="150"/>
      <c r="K325" s="150"/>
    </row>
    <row r="326" spans="1:11" ht="18.75">
      <c r="A326" s="234"/>
      <c r="B326" s="234"/>
      <c r="C326" s="234"/>
      <c r="D326" s="234"/>
      <c r="E326" s="234"/>
      <c r="F326" s="234"/>
      <c r="G326" s="234"/>
      <c r="H326" s="234"/>
      <c r="I326" s="276"/>
      <c r="J326" s="150"/>
      <c r="K326" s="150"/>
    </row>
    <row r="327" spans="1:11" ht="18.75">
      <c r="A327" s="234"/>
      <c r="B327" s="234"/>
      <c r="C327" s="234"/>
      <c r="D327" s="234"/>
      <c r="E327" s="234"/>
      <c r="F327" s="234"/>
      <c r="G327" s="234"/>
      <c r="H327" s="234"/>
      <c r="I327" s="276"/>
      <c r="J327" s="150"/>
      <c r="K327" s="150"/>
    </row>
    <row r="328" spans="1:11" ht="18.75">
      <c r="A328" s="234"/>
      <c r="B328" s="234"/>
      <c r="C328" s="234"/>
      <c r="D328" s="234"/>
      <c r="E328" s="234"/>
      <c r="F328" s="234"/>
      <c r="G328" s="234"/>
      <c r="H328" s="234"/>
      <c r="I328" s="276"/>
      <c r="J328" s="150"/>
      <c r="K328" s="150"/>
    </row>
    <row r="329" spans="1:11" ht="18.75">
      <c r="A329" s="234"/>
      <c r="B329" s="234"/>
      <c r="C329" s="234"/>
      <c r="D329" s="234"/>
      <c r="E329" s="234"/>
      <c r="F329" s="234"/>
      <c r="G329" s="234"/>
      <c r="H329" s="234"/>
      <c r="I329" s="276"/>
      <c r="J329" s="150"/>
      <c r="K329" s="150"/>
    </row>
    <row r="330" spans="1:11" ht="18.75">
      <c r="A330" s="234"/>
      <c r="B330" s="234"/>
      <c r="C330" s="234"/>
      <c r="D330" s="234"/>
      <c r="E330" s="234"/>
      <c r="F330" s="234"/>
      <c r="G330" s="234"/>
      <c r="H330" s="234"/>
      <c r="I330" s="276"/>
      <c r="J330" s="150"/>
      <c r="K330" s="150"/>
    </row>
    <row r="331" spans="1:11" ht="18.75">
      <c r="A331" s="274"/>
      <c r="B331" s="234"/>
      <c r="C331" s="234"/>
      <c r="D331" s="234"/>
      <c r="E331" s="234"/>
      <c r="F331" s="275" t="s">
        <v>3</v>
      </c>
      <c r="G331" s="234"/>
      <c r="H331" s="234"/>
      <c r="I331" s="276"/>
      <c r="J331" s="150"/>
      <c r="K331" s="150"/>
    </row>
    <row r="332" spans="1:11" ht="18.75">
      <c r="A332" s="234"/>
      <c r="B332" s="234"/>
      <c r="C332" s="234"/>
      <c r="D332" s="234"/>
      <c r="E332" s="234"/>
      <c r="F332" s="234" t="s">
        <v>73</v>
      </c>
      <c r="G332" s="234"/>
      <c r="H332" s="276" t="s">
        <v>716</v>
      </c>
      <c r="I332" s="150"/>
      <c r="J332" s="150"/>
      <c r="K332" s="150"/>
    </row>
    <row r="333" spans="1:11" ht="18.75">
      <c r="A333" s="234"/>
      <c r="B333" s="234"/>
      <c r="C333" s="234"/>
      <c r="D333" s="234"/>
      <c r="E333" s="234"/>
      <c r="F333" s="234" t="s">
        <v>755</v>
      </c>
      <c r="G333" s="234"/>
      <c r="H333" s="234"/>
      <c r="I333" s="276" t="s">
        <v>717</v>
      </c>
      <c r="J333" s="150"/>
      <c r="K333" s="150"/>
    </row>
    <row r="334" spans="1:11" ht="18.75">
      <c r="A334" s="12" t="s">
        <v>460</v>
      </c>
      <c r="B334" s="12"/>
      <c r="C334" s="12"/>
      <c r="D334" s="12"/>
      <c r="E334" s="12"/>
      <c r="F334" s="12"/>
      <c r="G334" s="12"/>
      <c r="H334" s="12"/>
      <c r="I334" s="277"/>
      <c r="J334" s="150"/>
      <c r="K334" s="150"/>
    </row>
    <row r="335" spans="1:11" ht="18.75">
      <c r="A335" s="234"/>
      <c r="B335" s="12"/>
      <c r="C335" s="12"/>
      <c r="D335" s="12" t="s">
        <v>9</v>
      </c>
      <c r="E335" s="12"/>
      <c r="F335" s="12"/>
      <c r="G335" s="12"/>
      <c r="H335" s="12"/>
      <c r="I335" s="277"/>
      <c r="J335" s="150"/>
      <c r="K335" s="150"/>
    </row>
    <row r="336" spans="1:11" ht="18.75">
      <c r="A336" s="278" t="s">
        <v>10</v>
      </c>
      <c r="B336" s="276"/>
      <c r="C336" s="276"/>
      <c r="D336" s="279" t="s">
        <v>115</v>
      </c>
      <c r="E336" s="12"/>
      <c r="F336" s="12"/>
      <c r="G336" s="12"/>
      <c r="H336" s="12"/>
      <c r="I336" s="276"/>
      <c r="J336" s="150"/>
      <c r="K336" s="150"/>
    </row>
    <row r="337" spans="1:11" ht="18.75">
      <c r="A337" s="280" t="s">
        <v>12</v>
      </c>
      <c r="B337" s="276"/>
      <c r="C337" s="276"/>
      <c r="D337" s="281" t="s">
        <v>116</v>
      </c>
      <c r="E337" s="281"/>
      <c r="F337" s="280"/>
      <c r="G337" s="280"/>
      <c r="H337" s="282"/>
      <c r="I337" s="283"/>
      <c r="J337" s="150"/>
      <c r="K337" s="150"/>
    </row>
    <row r="338" spans="1:11" ht="18.75">
      <c r="A338" s="234"/>
      <c r="B338" s="234"/>
      <c r="C338" s="234"/>
      <c r="D338" s="234"/>
      <c r="E338" s="234"/>
      <c r="F338" s="234"/>
      <c r="G338" s="234"/>
      <c r="H338" s="234"/>
      <c r="I338" s="276"/>
      <c r="J338" s="150"/>
      <c r="K338" s="150"/>
    </row>
    <row r="339" spans="1:11" ht="18.75">
      <c r="A339" s="234"/>
      <c r="B339" s="279"/>
      <c r="C339" s="12"/>
      <c r="D339" s="12"/>
      <c r="E339" s="12"/>
      <c r="F339" s="12"/>
      <c r="G339" s="12"/>
      <c r="H339" s="12"/>
      <c r="I339" s="283" t="s">
        <v>14</v>
      </c>
      <c r="J339" s="150"/>
      <c r="K339" s="150"/>
    </row>
    <row r="340" spans="1:11" ht="19.5">
      <c r="A340" s="284" t="s">
        <v>15</v>
      </c>
      <c r="B340" s="285"/>
      <c r="C340" s="20"/>
      <c r="D340" s="20"/>
      <c r="E340" s="20"/>
      <c r="F340" s="20"/>
      <c r="G340" s="20"/>
      <c r="H340" s="20"/>
      <c r="I340" s="286">
        <f>I348+I349+I350+I356</f>
        <v>44.3513</v>
      </c>
      <c r="J340" s="150"/>
      <c r="K340" s="150"/>
    </row>
    <row r="341" spans="1:11" ht="18.75">
      <c r="A341" s="287" t="s">
        <v>16</v>
      </c>
      <c r="B341" s="288"/>
      <c r="C341" s="288"/>
      <c r="D341" s="288"/>
      <c r="E341" s="288"/>
      <c r="F341" s="288"/>
      <c r="G341" s="288"/>
      <c r="H341" s="288"/>
      <c r="I341" s="289"/>
      <c r="J341" s="150"/>
      <c r="K341" s="150"/>
    </row>
    <row r="342" spans="1:11" ht="93.75">
      <c r="A342" s="290" t="s">
        <v>17</v>
      </c>
      <c r="B342" s="291" t="s">
        <v>18</v>
      </c>
      <c r="C342" s="292" t="s">
        <v>19</v>
      </c>
      <c r="D342" s="293" t="s">
        <v>20</v>
      </c>
      <c r="E342" s="293" t="s">
        <v>21</v>
      </c>
      <c r="F342" s="293" t="s">
        <v>22</v>
      </c>
      <c r="G342" s="292" t="s">
        <v>23</v>
      </c>
      <c r="H342" s="288"/>
      <c r="I342" s="289"/>
      <c r="J342" s="150"/>
      <c r="K342" s="150"/>
    </row>
    <row r="343" spans="1:11" ht="18.75">
      <c r="A343" s="294" t="s">
        <v>24</v>
      </c>
      <c r="B343" s="295">
        <v>1</v>
      </c>
      <c r="C343" s="295">
        <v>15612</v>
      </c>
      <c r="D343" s="296">
        <f>159.27*0.923</f>
        <v>147.00621</v>
      </c>
      <c r="E343" s="297">
        <f>D343*60</f>
        <v>8820.3726</v>
      </c>
      <c r="F343" s="292">
        <v>8</v>
      </c>
      <c r="G343" s="295">
        <f>B343*C343/E343*F343</f>
        <v>14.159946032211835</v>
      </c>
      <c r="H343" s="288"/>
      <c r="I343" s="289"/>
      <c r="J343" s="150"/>
      <c r="K343" s="150"/>
    </row>
    <row r="344" spans="1:11" ht="37.5">
      <c r="A344" s="298" t="s">
        <v>25</v>
      </c>
      <c r="B344" s="299">
        <v>1</v>
      </c>
      <c r="C344" s="299">
        <v>12627</v>
      </c>
      <c r="D344" s="296">
        <f>159.27*0.923</f>
        <v>147.00621</v>
      </c>
      <c r="E344" s="300">
        <f>D344*60</f>
        <v>8820.3726</v>
      </c>
      <c r="F344" s="301">
        <v>8</v>
      </c>
      <c r="G344" s="299">
        <f>B344*C344/E344*F344</f>
        <v>11.452577411525676</v>
      </c>
      <c r="H344" s="288"/>
      <c r="I344" s="289"/>
      <c r="J344" s="150"/>
      <c r="K344" s="150"/>
    </row>
    <row r="345" spans="1:11" ht="18.75">
      <c r="A345" s="302" t="s">
        <v>26</v>
      </c>
      <c r="B345" s="303"/>
      <c r="C345" s="304"/>
      <c r="D345" s="304"/>
      <c r="E345" s="304"/>
      <c r="F345" s="304"/>
      <c r="G345" s="305">
        <f>ROUND((G343+G344),2)</f>
        <v>25.61</v>
      </c>
      <c r="H345" s="288"/>
      <c r="I345" s="276"/>
      <c r="J345" s="150"/>
      <c r="K345" s="150"/>
    </row>
    <row r="346" spans="1:11" ht="18.75">
      <c r="A346" s="465" t="s">
        <v>751</v>
      </c>
      <c r="B346" s="466"/>
      <c r="C346" s="466"/>
      <c r="D346" s="466"/>
      <c r="E346" s="466"/>
      <c r="F346" s="466"/>
      <c r="G346" s="306"/>
      <c r="H346" s="288"/>
      <c r="I346" s="307">
        <f>G345*G346</f>
        <v>0</v>
      </c>
      <c r="J346" s="150"/>
      <c r="K346" s="150"/>
    </row>
    <row r="347" spans="1:11" ht="18.75">
      <c r="A347" s="463" t="s">
        <v>28</v>
      </c>
      <c r="B347" s="464"/>
      <c r="C347" s="464"/>
      <c r="D347" s="464"/>
      <c r="E347" s="464"/>
      <c r="F347" s="308" t="s">
        <v>29</v>
      </c>
      <c r="G347" s="309">
        <v>1.33</v>
      </c>
      <c r="H347" s="303"/>
      <c r="I347" s="310">
        <f>G345*G347</f>
        <v>34.0613</v>
      </c>
      <c r="J347" s="150"/>
      <c r="K347" s="150"/>
    </row>
    <row r="348" spans="1:11" ht="19.5">
      <c r="A348" s="311" t="s">
        <v>30</v>
      </c>
      <c r="B348" s="303"/>
      <c r="C348" s="303"/>
      <c r="D348" s="303"/>
      <c r="E348" s="303"/>
      <c r="F348" s="303"/>
      <c r="G348" s="312"/>
      <c r="H348" s="303"/>
      <c r="I348" s="286">
        <f>I346+I347</f>
        <v>34.0613</v>
      </c>
      <c r="J348" s="150"/>
      <c r="K348" s="150"/>
    </row>
    <row r="349" spans="1:11" ht="19.5">
      <c r="A349" s="311" t="s">
        <v>31</v>
      </c>
      <c r="B349" s="313"/>
      <c r="C349" s="303"/>
      <c r="D349" s="303"/>
      <c r="E349" s="303"/>
      <c r="F349" s="303"/>
      <c r="G349" s="314">
        <v>30.2</v>
      </c>
      <c r="H349" s="303" t="s">
        <v>32</v>
      </c>
      <c r="I349" s="286">
        <f>ROUND((I348*G349/100),2)</f>
        <v>10.29</v>
      </c>
      <c r="J349" s="150"/>
      <c r="K349" s="150"/>
    </row>
    <row r="350" spans="1:11" ht="19.5">
      <c r="A350" s="311" t="s">
        <v>33</v>
      </c>
      <c r="B350" s="313"/>
      <c r="C350" s="303"/>
      <c r="D350" s="303"/>
      <c r="E350" s="303"/>
      <c r="F350" s="304" t="s">
        <v>34</v>
      </c>
      <c r="G350" s="303"/>
      <c r="H350" s="303"/>
      <c r="I350" s="286"/>
      <c r="J350" s="150"/>
      <c r="K350" s="150"/>
    </row>
    <row r="351" spans="1:11" ht="56.25">
      <c r="A351" s="315" t="s">
        <v>35</v>
      </c>
      <c r="B351" s="316" t="s">
        <v>36</v>
      </c>
      <c r="C351" s="317" t="s">
        <v>37</v>
      </c>
      <c r="D351" s="318" t="s">
        <v>38</v>
      </c>
      <c r="E351" s="318" t="s">
        <v>39</v>
      </c>
      <c r="F351" s="318" t="s">
        <v>40</v>
      </c>
      <c r="G351" s="288"/>
      <c r="H351" s="288"/>
      <c r="I351" s="289"/>
      <c r="J351" s="150"/>
      <c r="K351" s="150"/>
    </row>
    <row r="352" spans="1:11" ht="18.75">
      <c r="A352" s="294" t="s">
        <v>41</v>
      </c>
      <c r="B352" s="295"/>
      <c r="C352" s="295"/>
      <c r="D352" s="319"/>
      <c r="E352" s="320"/>
      <c r="F352" s="320">
        <f>E352*C352</f>
        <v>0</v>
      </c>
      <c r="G352" s="321"/>
      <c r="H352" s="288"/>
      <c r="I352" s="289"/>
      <c r="J352" s="150"/>
      <c r="K352" s="150"/>
    </row>
    <row r="353" spans="1:11" ht="18.75">
      <c r="A353" s="294" t="s">
        <v>43</v>
      </c>
      <c r="B353" s="295"/>
      <c r="C353" s="295"/>
      <c r="D353" s="319"/>
      <c r="E353" s="320"/>
      <c r="F353" s="320">
        <f>E353*C353</f>
        <v>0</v>
      </c>
      <c r="G353" s="321"/>
      <c r="H353" s="288"/>
      <c r="I353" s="289"/>
      <c r="J353" s="150"/>
      <c r="K353" s="150"/>
    </row>
    <row r="354" spans="1:11" ht="37.5">
      <c r="A354" s="294" t="s">
        <v>44</v>
      </c>
      <c r="B354" s="295"/>
      <c r="C354" s="295"/>
      <c r="D354" s="319"/>
      <c r="E354" s="320"/>
      <c r="F354" s="320">
        <f>E354*C354</f>
        <v>0</v>
      </c>
      <c r="G354" s="321"/>
      <c r="H354" s="288"/>
      <c r="I354" s="289"/>
      <c r="J354" s="150"/>
      <c r="K354" s="150"/>
    </row>
    <row r="355" spans="1:11" ht="18.75">
      <c r="A355" s="322" t="s">
        <v>46</v>
      </c>
      <c r="B355" s="299"/>
      <c r="C355" s="299"/>
      <c r="D355" s="323"/>
      <c r="E355" s="301"/>
      <c r="F355" s="324">
        <f>SUM(F352:F354)</f>
        <v>0</v>
      </c>
      <c r="G355" s="321"/>
      <c r="H355" s="288"/>
      <c r="I355" s="289"/>
      <c r="J355" s="150"/>
      <c r="K355" s="150"/>
    </row>
    <row r="356" spans="1:11" ht="19.5">
      <c r="A356" s="311" t="s">
        <v>47</v>
      </c>
      <c r="B356" s="303"/>
      <c r="C356" s="303"/>
      <c r="D356" s="303"/>
      <c r="E356" s="303"/>
      <c r="F356" s="303"/>
      <c r="G356" s="303"/>
      <c r="H356" s="303"/>
      <c r="I356" s="286">
        <f>ROUND(F362,2)</f>
        <v>0</v>
      </c>
      <c r="J356" s="150"/>
      <c r="K356" s="150"/>
    </row>
    <row r="357" spans="1:11" ht="93.75">
      <c r="A357" s="325" t="s">
        <v>35</v>
      </c>
      <c r="B357" s="326" t="s">
        <v>48</v>
      </c>
      <c r="C357" s="327" t="s">
        <v>49</v>
      </c>
      <c r="D357" s="326" t="s">
        <v>50</v>
      </c>
      <c r="E357" s="288"/>
      <c r="F357" s="288"/>
      <c r="G357" s="288"/>
      <c r="H357" s="288"/>
      <c r="I357" s="289"/>
      <c r="J357" s="150"/>
      <c r="K357" s="150"/>
    </row>
    <row r="358" spans="1:11" ht="37.5">
      <c r="A358" s="328" t="s">
        <v>51</v>
      </c>
      <c r="B358" s="329"/>
      <c r="C358" s="291"/>
      <c r="D358" s="330">
        <f>B358*C358/100</f>
        <v>0</v>
      </c>
      <c r="E358" s="288"/>
      <c r="F358" s="288"/>
      <c r="G358" s="288"/>
      <c r="H358" s="288"/>
      <c r="I358" s="289"/>
      <c r="J358" s="150"/>
      <c r="K358" s="150"/>
    </row>
    <row r="359" spans="1:11" ht="18.75">
      <c r="A359" s="331" t="s">
        <v>52</v>
      </c>
      <c r="B359" s="332"/>
      <c r="C359" s="291"/>
      <c r="D359" s="330">
        <f>B359*C359/100</f>
        <v>0</v>
      </c>
      <c r="E359" s="288"/>
      <c r="F359" s="288"/>
      <c r="G359" s="288"/>
      <c r="H359" s="288"/>
      <c r="I359" s="289"/>
      <c r="J359" s="150"/>
      <c r="K359" s="150"/>
    </row>
    <row r="360" spans="1:11" ht="18.75">
      <c r="A360" s="319" t="s">
        <v>53</v>
      </c>
      <c r="B360" s="319"/>
      <c r="C360" s="319"/>
      <c r="D360" s="330">
        <f>SUM(D358:D359)</f>
        <v>0</v>
      </c>
      <c r="E360" s="288"/>
      <c r="F360" s="288"/>
      <c r="G360" s="288"/>
      <c r="H360" s="288"/>
      <c r="I360" s="289"/>
      <c r="J360" s="150"/>
      <c r="K360" s="150"/>
    </row>
    <row r="361" spans="1:11" ht="131.25">
      <c r="A361" s="333" t="s">
        <v>54</v>
      </c>
      <c r="B361" s="319"/>
      <c r="C361" s="293" t="s">
        <v>752</v>
      </c>
      <c r="D361" s="319"/>
      <c r="E361" s="334" t="s">
        <v>56</v>
      </c>
      <c r="F361" s="467" t="s">
        <v>57</v>
      </c>
      <c r="G361" s="468"/>
      <c r="H361" s="288"/>
      <c r="I361" s="289"/>
      <c r="J361" s="150"/>
      <c r="K361" s="150"/>
    </row>
    <row r="362" spans="1:11" ht="19.5">
      <c r="A362" s="330">
        <f>D360</f>
        <v>0</v>
      </c>
      <c r="B362" s="292"/>
      <c r="C362" s="297">
        <f>D343*60*12</f>
        <v>105844.4712</v>
      </c>
      <c r="D362" s="292"/>
      <c r="E362" s="292">
        <f>F344</f>
        <v>8</v>
      </c>
      <c r="F362" s="469">
        <f>(A362/C362*E362)</f>
        <v>0</v>
      </c>
      <c r="G362" s="470"/>
      <c r="H362" s="288"/>
      <c r="I362" s="289"/>
      <c r="J362" s="150"/>
      <c r="K362" s="150"/>
    </row>
    <row r="363" spans="1:11" ht="19.5">
      <c r="A363" s="335" t="s">
        <v>58</v>
      </c>
      <c r="B363" s="336"/>
      <c r="C363" s="288"/>
      <c r="D363" s="337"/>
      <c r="E363" s="338"/>
      <c r="F363" s="288"/>
      <c r="G363" s="288"/>
      <c r="H363" s="288"/>
      <c r="I363" s="339">
        <f>I364+I366+I367</f>
        <v>255.64999999999998</v>
      </c>
      <c r="J363" s="150"/>
      <c r="K363" s="150"/>
    </row>
    <row r="364" spans="1:11" ht="19.5">
      <c r="A364" s="311" t="s">
        <v>59</v>
      </c>
      <c r="B364" s="313"/>
      <c r="C364" s="303"/>
      <c r="D364" s="304"/>
      <c r="E364" s="340"/>
      <c r="F364" s="303"/>
      <c r="G364" s="303"/>
      <c r="H364" s="303"/>
      <c r="I364" s="286">
        <v>26.22</v>
      </c>
      <c r="J364" s="150"/>
      <c r="K364" s="150"/>
    </row>
    <row r="365" spans="1:11" ht="18.75">
      <c r="A365" s="463" t="s">
        <v>60</v>
      </c>
      <c r="B365" s="464"/>
      <c r="C365" s="464"/>
      <c r="D365" s="464"/>
      <c r="E365" s="464"/>
      <c r="F365" s="341" t="s">
        <v>61</v>
      </c>
      <c r="G365" s="342">
        <v>1.05</v>
      </c>
      <c r="H365" s="288"/>
      <c r="I365" s="343"/>
      <c r="J365" s="150"/>
      <c r="K365" s="150"/>
    </row>
    <row r="366" spans="1:11" ht="19.5">
      <c r="A366" s="311" t="s">
        <v>62</v>
      </c>
      <c r="B366" s="313"/>
      <c r="C366" s="303"/>
      <c r="D366" s="303"/>
      <c r="E366" s="303"/>
      <c r="F366" s="303"/>
      <c r="G366" s="314">
        <v>30.2</v>
      </c>
      <c r="H366" s="303" t="s">
        <v>32</v>
      </c>
      <c r="I366" s="286">
        <f>ROUND(I364*G366%,2)</f>
        <v>7.92</v>
      </c>
      <c r="J366" s="150"/>
      <c r="K366" s="150"/>
    </row>
    <row r="367" spans="1:11" ht="19.5">
      <c r="A367" s="344" t="s">
        <v>63</v>
      </c>
      <c r="B367" s="345"/>
      <c r="C367" s="345"/>
      <c r="D367" s="346"/>
      <c r="E367" s="347"/>
      <c r="F367" s="345"/>
      <c r="G367" s="345"/>
      <c r="H367" s="345"/>
      <c r="I367" s="348">
        <v>221.51</v>
      </c>
      <c r="J367" s="150"/>
      <c r="K367" s="150"/>
    </row>
    <row r="368" spans="1:11" ht="18.75">
      <c r="A368" s="461" t="s">
        <v>64</v>
      </c>
      <c r="B368" s="462"/>
      <c r="C368" s="462"/>
      <c r="D368" s="462"/>
      <c r="E368" s="349"/>
      <c r="F368" s="350" t="s">
        <v>65</v>
      </c>
      <c r="G368" s="351">
        <v>1.92</v>
      </c>
      <c r="H368" s="352"/>
      <c r="I368" s="353"/>
      <c r="J368" s="150"/>
      <c r="K368" s="150"/>
    </row>
    <row r="369" spans="1:11" ht="19.5">
      <c r="A369" s="284" t="s">
        <v>66</v>
      </c>
      <c r="B369" s="354"/>
      <c r="C369" s="303"/>
      <c r="D369" s="303"/>
      <c r="E369" s="303"/>
      <c r="F369" s="303"/>
      <c r="G369" s="303"/>
      <c r="H369" s="303"/>
      <c r="I369" s="286">
        <f>I363+I340</f>
        <v>300.00129999999996</v>
      </c>
      <c r="J369" s="150"/>
      <c r="K369" s="150"/>
    </row>
    <row r="370" spans="1:11" ht="19.5">
      <c r="A370" s="284" t="s">
        <v>72</v>
      </c>
      <c r="B370" s="354"/>
      <c r="C370" s="303"/>
      <c r="D370" s="303"/>
      <c r="E370" s="303"/>
      <c r="F370" s="303"/>
      <c r="G370" s="355">
        <f>I371/I369-1</f>
        <v>-4.333314555515777E-06</v>
      </c>
      <c r="H370" s="303"/>
      <c r="I370" s="286">
        <f>I371-I369</f>
        <v>-0.0012999999999578904</v>
      </c>
      <c r="J370" s="150"/>
      <c r="K370" s="150"/>
    </row>
    <row r="371" spans="1:11" ht="19.5">
      <c r="A371" s="284" t="s">
        <v>67</v>
      </c>
      <c r="B371" s="354"/>
      <c r="C371" s="303"/>
      <c r="D371" s="303"/>
      <c r="E371" s="303"/>
      <c r="F371" s="303"/>
      <c r="G371" s="303"/>
      <c r="H371" s="303"/>
      <c r="I371" s="286">
        <v>300</v>
      </c>
      <c r="J371" s="150"/>
      <c r="K371" s="150"/>
    </row>
    <row r="372" spans="1:11" ht="18.75">
      <c r="A372" s="234"/>
      <c r="B372" s="234"/>
      <c r="C372" s="234"/>
      <c r="D372" s="234"/>
      <c r="E372" s="234"/>
      <c r="F372" s="234"/>
      <c r="G372" s="234"/>
      <c r="H372" s="234"/>
      <c r="I372" s="276"/>
      <c r="J372" s="150"/>
      <c r="K372" s="150"/>
    </row>
    <row r="373" spans="1:11" ht="18.75">
      <c r="A373" s="278" t="s">
        <v>68</v>
      </c>
      <c r="B373" s="234"/>
      <c r="C373" s="234"/>
      <c r="D373" s="234"/>
      <c r="E373" s="234"/>
      <c r="F373" s="234"/>
      <c r="G373" s="352" t="s">
        <v>462</v>
      </c>
      <c r="H373" s="234"/>
      <c r="I373" s="276"/>
      <c r="J373" s="150"/>
      <c r="K373" s="150"/>
    </row>
    <row r="374" spans="1:11" ht="18.75">
      <c r="A374" s="234" t="s">
        <v>461</v>
      </c>
      <c r="B374" s="234"/>
      <c r="C374" s="234"/>
      <c r="D374" s="234"/>
      <c r="E374" s="234"/>
      <c r="F374" s="234"/>
      <c r="G374" s="234"/>
      <c r="H374" s="234"/>
      <c r="I374" s="276"/>
      <c r="J374" s="150"/>
      <c r="K374" s="150"/>
    </row>
    <row r="375" spans="1:11" ht="18.75">
      <c r="A375" s="234"/>
      <c r="B375" s="234"/>
      <c r="C375" s="234"/>
      <c r="D375" s="234"/>
      <c r="E375" s="234"/>
      <c r="F375" s="234"/>
      <c r="G375" s="234"/>
      <c r="H375" s="234"/>
      <c r="I375" s="276"/>
      <c r="J375" s="150"/>
      <c r="K375" s="150"/>
    </row>
    <row r="376" spans="1:11" ht="18.75">
      <c r="A376" s="234"/>
      <c r="B376" s="234"/>
      <c r="C376" s="234"/>
      <c r="D376" s="234"/>
      <c r="E376" s="234"/>
      <c r="F376" s="234"/>
      <c r="G376" s="234"/>
      <c r="H376" s="234"/>
      <c r="I376" s="276"/>
      <c r="J376" s="150"/>
      <c r="K376" s="150"/>
    </row>
    <row r="377" spans="1:11" ht="18.75">
      <c r="A377" s="234"/>
      <c r="B377" s="234"/>
      <c r="C377" s="234"/>
      <c r="D377" s="234"/>
      <c r="E377" s="234"/>
      <c r="F377" s="234"/>
      <c r="G377" s="234"/>
      <c r="H377" s="234"/>
      <c r="I377" s="276"/>
      <c r="J377" s="150"/>
      <c r="K377" s="150"/>
    </row>
    <row r="378" spans="1:11" ht="18.75">
      <c r="A378" s="234"/>
      <c r="B378" s="234"/>
      <c r="C378" s="234"/>
      <c r="D378" s="234"/>
      <c r="E378" s="234"/>
      <c r="F378" s="234"/>
      <c r="G378" s="234"/>
      <c r="H378" s="234"/>
      <c r="I378" s="276"/>
      <c r="J378" s="150"/>
      <c r="K378" s="150"/>
    </row>
    <row r="379" spans="1:11" ht="18.75">
      <c r="A379" s="234"/>
      <c r="B379" s="234"/>
      <c r="C379" s="234"/>
      <c r="D379" s="234"/>
      <c r="E379" s="234"/>
      <c r="F379" s="234"/>
      <c r="G379" s="234"/>
      <c r="H379" s="234"/>
      <c r="I379" s="276"/>
      <c r="J379" s="150"/>
      <c r="K379" s="150"/>
    </row>
    <row r="380" spans="1:11" ht="18.75">
      <c r="A380" s="234"/>
      <c r="B380" s="234"/>
      <c r="C380" s="234"/>
      <c r="D380" s="234"/>
      <c r="E380" s="234"/>
      <c r="F380" s="234"/>
      <c r="G380" s="234"/>
      <c r="H380" s="234"/>
      <c r="I380" s="276"/>
      <c r="J380" s="150"/>
      <c r="K380" s="150"/>
    </row>
    <row r="381" spans="1:11" ht="18.75">
      <c r="A381" s="234"/>
      <c r="B381" s="234"/>
      <c r="C381" s="234"/>
      <c r="D381" s="234"/>
      <c r="E381" s="234"/>
      <c r="F381" s="234"/>
      <c r="G381" s="234"/>
      <c r="H381" s="234"/>
      <c r="I381" s="276"/>
      <c r="J381" s="150"/>
      <c r="K381" s="150"/>
    </row>
    <row r="382" spans="1:11" ht="18.75">
      <c r="A382" s="234"/>
      <c r="B382" s="234"/>
      <c r="C382" s="234"/>
      <c r="D382" s="234"/>
      <c r="E382" s="234"/>
      <c r="F382" s="234"/>
      <c r="G382" s="234"/>
      <c r="H382" s="234"/>
      <c r="I382" s="276"/>
      <c r="J382" s="150"/>
      <c r="K382" s="150"/>
    </row>
    <row r="383" spans="1:11" ht="18.75">
      <c r="A383" s="234"/>
      <c r="B383" s="234"/>
      <c r="C383" s="234"/>
      <c r="D383" s="234"/>
      <c r="E383" s="234"/>
      <c r="F383" s="234"/>
      <c r="G383" s="234"/>
      <c r="H383" s="234"/>
      <c r="I383" s="276"/>
      <c r="J383" s="150"/>
      <c r="K383" s="150"/>
    </row>
    <row r="384" spans="1:11" ht="18.75">
      <c r="A384" s="234"/>
      <c r="B384" s="234"/>
      <c r="C384" s="234"/>
      <c r="D384" s="234"/>
      <c r="E384" s="234"/>
      <c r="F384" s="234"/>
      <c r="G384" s="234"/>
      <c r="H384" s="234"/>
      <c r="I384" s="276"/>
      <c r="J384" s="150"/>
      <c r="K384" s="150"/>
    </row>
    <row r="385" spans="1:11" ht="18.75">
      <c r="A385" s="234"/>
      <c r="B385" s="234"/>
      <c r="C385" s="234"/>
      <c r="D385" s="234"/>
      <c r="E385" s="234"/>
      <c r="F385" s="234"/>
      <c r="G385" s="234"/>
      <c r="H385" s="234"/>
      <c r="I385" s="276"/>
      <c r="J385" s="150"/>
      <c r="K385" s="150"/>
    </row>
    <row r="386" spans="1:11" ht="18.75">
      <c r="A386" s="234"/>
      <c r="B386" s="234"/>
      <c r="C386" s="234"/>
      <c r="D386" s="234"/>
      <c r="E386" s="234"/>
      <c r="F386" s="234"/>
      <c r="G386" s="234"/>
      <c r="H386" s="234"/>
      <c r="I386" s="276"/>
      <c r="J386" s="150"/>
      <c r="K386" s="150"/>
    </row>
    <row r="387" spans="1:11" ht="18.75">
      <c r="A387" s="234"/>
      <c r="B387" s="234"/>
      <c r="C387" s="234"/>
      <c r="D387" s="234"/>
      <c r="E387" s="234"/>
      <c r="F387" s="234"/>
      <c r="G387" s="234"/>
      <c r="H387" s="234"/>
      <c r="I387" s="276"/>
      <c r="J387" s="150"/>
      <c r="K387" s="150"/>
    </row>
    <row r="388" spans="1:11" ht="18.75">
      <c r="A388" s="234"/>
      <c r="B388" s="234"/>
      <c r="C388" s="234"/>
      <c r="D388" s="234"/>
      <c r="E388" s="234"/>
      <c r="F388" s="234"/>
      <c r="G388" s="234"/>
      <c r="H388" s="234"/>
      <c r="I388" s="276"/>
      <c r="J388" s="150"/>
      <c r="K388" s="150"/>
    </row>
    <row r="389" spans="1:11" ht="18.75">
      <c r="A389" s="234"/>
      <c r="B389" s="234"/>
      <c r="C389" s="234"/>
      <c r="D389" s="234"/>
      <c r="E389" s="234"/>
      <c r="F389" s="234"/>
      <c r="G389" s="234"/>
      <c r="H389" s="234"/>
      <c r="I389" s="276"/>
      <c r="J389" s="150"/>
      <c r="K389" s="150"/>
    </row>
    <row r="390" spans="1:11" ht="18.75">
      <c r="A390" s="234"/>
      <c r="B390" s="234"/>
      <c r="C390" s="234"/>
      <c r="D390" s="234"/>
      <c r="E390" s="234"/>
      <c r="F390" s="234"/>
      <c r="G390" s="234"/>
      <c r="H390" s="234"/>
      <c r="I390" s="276"/>
      <c r="J390" s="150"/>
      <c r="K390" s="150"/>
    </row>
    <row r="391" spans="1:11" ht="18.75">
      <c r="A391" s="234"/>
      <c r="B391" s="234"/>
      <c r="C391" s="234"/>
      <c r="D391" s="234"/>
      <c r="E391" s="234"/>
      <c r="F391" s="234"/>
      <c r="G391" s="234"/>
      <c r="H391" s="234"/>
      <c r="I391" s="276"/>
      <c r="J391" s="150"/>
      <c r="K391" s="150"/>
    </row>
    <row r="392" spans="1:11" ht="18.75">
      <c r="A392" s="234"/>
      <c r="B392" s="234"/>
      <c r="C392" s="234"/>
      <c r="D392" s="234"/>
      <c r="E392" s="234"/>
      <c r="F392" s="234"/>
      <c r="G392" s="234"/>
      <c r="H392" s="234"/>
      <c r="I392" s="276"/>
      <c r="J392" s="150"/>
      <c r="K392" s="150"/>
    </row>
    <row r="393" spans="1:11" ht="18.75">
      <c r="A393" s="234"/>
      <c r="B393" s="234"/>
      <c r="C393" s="234"/>
      <c r="D393" s="234"/>
      <c r="E393" s="234"/>
      <c r="F393" s="234"/>
      <c r="G393" s="234"/>
      <c r="H393" s="234"/>
      <c r="I393" s="276"/>
      <c r="J393" s="150"/>
      <c r="K393" s="150"/>
    </row>
    <row r="394" spans="1:11" ht="18.75">
      <c r="A394" s="234"/>
      <c r="B394" s="234"/>
      <c r="C394" s="234"/>
      <c r="D394" s="234"/>
      <c r="E394" s="234"/>
      <c r="F394" s="234"/>
      <c r="G394" s="234"/>
      <c r="H394" s="234"/>
      <c r="I394" s="276"/>
      <c r="J394" s="150"/>
      <c r="K394" s="150"/>
    </row>
    <row r="395" spans="1:11" ht="18.75">
      <c r="A395" s="234"/>
      <c r="B395" s="234"/>
      <c r="C395" s="234"/>
      <c r="D395" s="234"/>
      <c r="E395" s="234"/>
      <c r="F395" s="234"/>
      <c r="G395" s="234"/>
      <c r="H395" s="234"/>
      <c r="I395" s="276"/>
      <c r="J395" s="150"/>
      <c r="K395" s="150"/>
    </row>
    <row r="396" spans="1:11" ht="18.75">
      <c r="A396" s="234"/>
      <c r="B396" s="234"/>
      <c r="C396" s="234"/>
      <c r="D396" s="234"/>
      <c r="E396" s="234"/>
      <c r="F396" s="234"/>
      <c r="G396" s="234"/>
      <c r="H396" s="234"/>
      <c r="I396" s="276"/>
      <c r="J396" s="150"/>
      <c r="K396" s="150"/>
    </row>
    <row r="397" spans="1:11" ht="18.75">
      <c r="A397" s="234"/>
      <c r="B397" s="234"/>
      <c r="C397" s="234"/>
      <c r="D397" s="234"/>
      <c r="E397" s="234"/>
      <c r="F397" s="234"/>
      <c r="G397" s="234"/>
      <c r="H397" s="234"/>
      <c r="I397" s="276"/>
      <c r="J397" s="150"/>
      <c r="K397" s="150"/>
    </row>
    <row r="398" spans="1:11" ht="18.75">
      <c r="A398" s="274"/>
      <c r="B398" s="234"/>
      <c r="C398" s="234"/>
      <c r="D398" s="234"/>
      <c r="E398" s="234"/>
      <c r="F398" s="275" t="s">
        <v>3</v>
      </c>
      <c r="G398" s="234"/>
      <c r="H398" s="234"/>
      <c r="I398" s="276"/>
      <c r="J398" s="150"/>
      <c r="K398" s="150"/>
    </row>
    <row r="399" spans="1:11" ht="18.75">
      <c r="A399" s="234"/>
      <c r="B399" s="234"/>
      <c r="C399" s="234"/>
      <c r="D399" s="234"/>
      <c r="E399" s="234"/>
      <c r="F399" s="234" t="s">
        <v>73</v>
      </c>
      <c r="G399" s="234"/>
      <c r="H399" s="276" t="s">
        <v>716</v>
      </c>
      <c r="I399" s="150"/>
      <c r="J399" s="150"/>
      <c r="K399" s="150"/>
    </row>
    <row r="400" spans="1:11" ht="18.75">
      <c r="A400" s="234"/>
      <c r="B400" s="234"/>
      <c r="C400" s="234"/>
      <c r="D400" s="234"/>
      <c r="E400" s="234"/>
      <c r="F400" s="234">
        <v>21</v>
      </c>
      <c r="G400" s="234" t="s">
        <v>692</v>
      </c>
      <c r="H400" s="234"/>
      <c r="I400" s="276" t="s">
        <v>717</v>
      </c>
      <c r="J400" s="150"/>
      <c r="K400" s="150"/>
    </row>
    <row r="401" spans="1:11" ht="18.75">
      <c r="A401" s="12" t="s">
        <v>460</v>
      </c>
      <c r="B401" s="12"/>
      <c r="C401" s="12"/>
      <c r="D401" s="12"/>
      <c r="E401" s="12"/>
      <c r="F401" s="12"/>
      <c r="G401" s="12"/>
      <c r="H401" s="12"/>
      <c r="I401" s="277"/>
      <c r="J401" s="150"/>
      <c r="K401" s="150"/>
    </row>
    <row r="402" spans="1:11" ht="18.75">
      <c r="A402" s="234"/>
      <c r="B402" s="12"/>
      <c r="C402" s="12"/>
      <c r="D402" s="12" t="s">
        <v>9</v>
      </c>
      <c r="E402" s="12"/>
      <c r="F402" s="12"/>
      <c r="G402" s="12"/>
      <c r="H402" s="12"/>
      <c r="I402" s="277"/>
      <c r="J402" s="150"/>
      <c r="K402" s="150"/>
    </row>
    <row r="403" spans="1:11" ht="18.75">
      <c r="A403" s="278" t="s">
        <v>10</v>
      </c>
      <c r="B403" s="276"/>
      <c r="C403" s="276"/>
      <c r="D403" s="279" t="s">
        <v>111</v>
      </c>
      <c r="E403" s="12"/>
      <c r="F403" s="12"/>
      <c r="G403" s="12"/>
      <c r="H403" s="12"/>
      <c r="I403" s="276"/>
      <c r="J403" s="150"/>
      <c r="K403" s="150"/>
    </row>
    <row r="404" spans="1:11" ht="18.75">
      <c r="A404" s="278"/>
      <c r="B404" s="276"/>
      <c r="C404" s="276"/>
      <c r="D404" s="279" t="s">
        <v>117</v>
      </c>
      <c r="E404" s="12"/>
      <c r="F404" s="12"/>
      <c r="G404" s="12"/>
      <c r="H404" s="12"/>
      <c r="I404" s="276"/>
      <c r="J404" s="150"/>
      <c r="K404" s="150"/>
    </row>
    <row r="405" spans="1:11" ht="18.75">
      <c r="A405" s="280" t="s">
        <v>12</v>
      </c>
      <c r="B405" s="276"/>
      <c r="C405" s="276"/>
      <c r="D405" s="281" t="s">
        <v>118</v>
      </c>
      <c r="E405" s="281"/>
      <c r="F405" s="280"/>
      <c r="G405" s="280"/>
      <c r="H405" s="282"/>
      <c r="I405" s="283"/>
      <c r="J405" s="150"/>
      <c r="K405" s="150"/>
    </row>
    <row r="406" spans="1:11" ht="18.75">
      <c r="A406" s="234"/>
      <c r="B406" s="234"/>
      <c r="C406" s="234"/>
      <c r="D406" s="234"/>
      <c r="E406" s="234"/>
      <c r="F406" s="234"/>
      <c r="G406" s="234"/>
      <c r="H406" s="234"/>
      <c r="I406" s="276"/>
      <c r="J406" s="150"/>
      <c r="K406" s="150"/>
    </row>
    <row r="407" spans="1:11" ht="18.75">
      <c r="A407" s="234"/>
      <c r="B407" s="279"/>
      <c r="C407" s="12"/>
      <c r="D407" s="12"/>
      <c r="E407" s="12"/>
      <c r="F407" s="12"/>
      <c r="G407" s="12"/>
      <c r="H407" s="12"/>
      <c r="I407" s="283" t="s">
        <v>14</v>
      </c>
      <c r="J407" s="150"/>
      <c r="K407" s="150"/>
    </row>
    <row r="408" spans="1:11" ht="19.5">
      <c r="A408" s="284" t="s">
        <v>15</v>
      </c>
      <c r="B408" s="285"/>
      <c r="C408" s="20"/>
      <c r="D408" s="20"/>
      <c r="E408" s="20"/>
      <c r="F408" s="20"/>
      <c r="G408" s="20"/>
      <c r="H408" s="20"/>
      <c r="I408" s="286">
        <f>I416+I417+I418+I424</f>
        <v>36.3467</v>
      </c>
      <c r="J408" s="150"/>
      <c r="K408" s="150"/>
    </row>
    <row r="409" spans="1:11" ht="18.75">
      <c r="A409" s="287" t="s">
        <v>16</v>
      </c>
      <c r="B409" s="288"/>
      <c r="C409" s="288"/>
      <c r="D409" s="288"/>
      <c r="E409" s="288"/>
      <c r="F409" s="288"/>
      <c r="G409" s="288"/>
      <c r="H409" s="288"/>
      <c r="I409" s="289"/>
      <c r="J409" s="150"/>
      <c r="K409" s="150"/>
    </row>
    <row r="410" spans="1:11" ht="93.75">
      <c r="A410" s="290" t="s">
        <v>17</v>
      </c>
      <c r="B410" s="291" t="s">
        <v>18</v>
      </c>
      <c r="C410" s="292" t="s">
        <v>19</v>
      </c>
      <c r="D410" s="293" t="s">
        <v>20</v>
      </c>
      <c r="E410" s="293" t="s">
        <v>21</v>
      </c>
      <c r="F410" s="293" t="s">
        <v>22</v>
      </c>
      <c r="G410" s="292" t="s">
        <v>23</v>
      </c>
      <c r="H410" s="288"/>
      <c r="I410" s="289"/>
      <c r="J410" s="150"/>
      <c r="K410" s="150"/>
    </row>
    <row r="411" spans="1:11" ht="18.75">
      <c r="A411" s="294" t="s">
        <v>24</v>
      </c>
      <c r="B411" s="295">
        <v>1</v>
      </c>
      <c r="C411" s="295">
        <v>15612</v>
      </c>
      <c r="D411" s="296">
        <f>136.45*0.923</f>
        <v>125.94335</v>
      </c>
      <c r="E411" s="297">
        <f>D411*60</f>
        <v>7556.601</v>
      </c>
      <c r="F411" s="292">
        <v>6</v>
      </c>
      <c r="G411" s="295">
        <f>B411*C411/E411*F411</f>
        <v>12.396049493681089</v>
      </c>
      <c r="H411" s="288"/>
      <c r="I411" s="289"/>
      <c r="J411" s="150"/>
      <c r="K411" s="150"/>
    </row>
    <row r="412" spans="1:11" ht="37.5">
      <c r="A412" s="298" t="s">
        <v>25</v>
      </c>
      <c r="B412" s="299">
        <v>1</v>
      </c>
      <c r="C412" s="299">
        <v>12627</v>
      </c>
      <c r="D412" s="296">
        <f>159.27*0.923</f>
        <v>147.00621</v>
      </c>
      <c r="E412" s="300">
        <f>D412*60</f>
        <v>8820.3726</v>
      </c>
      <c r="F412" s="301">
        <v>6</v>
      </c>
      <c r="G412" s="299">
        <f>B412*C412/E412*F412</f>
        <v>8.589433058644257</v>
      </c>
      <c r="H412" s="288"/>
      <c r="I412" s="289"/>
      <c r="J412" s="150"/>
      <c r="K412" s="150"/>
    </row>
    <row r="413" spans="1:11" ht="18.75">
      <c r="A413" s="302" t="s">
        <v>26</v>
      </c>
      <c r="B413" s="303"/>
      <c r="C413" s="304"/>
      <c r="D413" s="304"/>
      <c r="E413" s="304"/>
      <c r="F413" s="304"/>
      <c r="G413" s="305">
        <f>ROUND((G411+G412),2)</f>
        <v>20.99</v>
      </c>
      <c r="H413" s="288"/>
      <c r="I413" s="276"/>
      <c r="J413" s="150"/>
      <c r="K413" s="150"/>
    </row>
    <row r="414" spans="1:11" ht="18.75">
      <c r="A414" s="465" t="s">
        <v>751</v>
      </c>
      <c r="B414" s="466"/>
      <c r="C414" s="466"/>
      <c r="D414" s="466"/>
      <c r="E414" s="466"/>
      <c r="F414" s="466"/>
      <c r="G414" s="306"/>
      <c r="H414" s="288"/>
      <c r="I414" s="307">
        <f>G413*G414</f>
        <v>0</v>
      </c>
      <c r="J414" s="150"/>
      <c r="K414" s="150"/>
    </row>
    <row r="415" spans="1:11" ht="18.75">
      <c r="A415" s="463" t="s">
        <v>28</v>
      </c>
      <c r="B415" s="464"/>
      <c r="C415" s="464"/>
      <c r="D415" s="464"/>
      <c r="E415" s="464"/>
      <c r="F415" s="308" t="s">
        <v>29</v>
      </c>
      <c r="G415" s="309">
        <v>1.33</v>
      </c>
      <c r="H415" s="303"/>
      <c r="I415" s="310">
        <f>G413*G415</f>
        <v>27.9167</v>
      </c>
      <c r="J415" s="150"/>
      <c r="K415" s="150"/>
    </row>
    <row r="416" spans="1:11" ht="19.5">
      <c r="A416" s="311" t="s">
        <v>30</v>
      </c>
      <c r="B416" s="303"/>
      <c r="C416" s="303"/>
      <c r="D416" s="303"/>
      <c r="E416" s="303"/>
      <c r="F416" s="303"/>
      <c r="G416" s="312"/>
      <c r="H416" s="303"/>
      <c r="I416" s="286">
        <f>I414+I415</f>
        <v>27.9167</v>
      </c>
      <c r="J416" s="150"/>
      <c r="K416" s="150"/>
    </row>
    <row r="417" spans="1:11" ht="19.5">
      <c r="A417" s="311" t="s">
        <v>31</v>
      </c>
      <c r="B417" s="313"/>
      <c r="C417" s="303"/>
      <c r="D417" s="303"/>
      <c r="E417" s="303"/>
      <c r="F417" s="303"/>
      <c r="G417" s="314">
        <v>30.2</v>
      </c>
      <c r="H417" s="303" t="s">
        <v>32</v>
      </c>
      <c r="I417" s="286">
        <f>ROUND((I416*G417/100),2)</f>
        <v>8.43</v>
      </c>
      <c r="J417" s="150"/>
      <c r="K417" s="150"/>
    </row>
    <row r="418" spans="1:11" ht="19.5">
      <c r="A418" s="311" t="s">
        <v>33</v>
      </c>
      <c r="B418" s="313"/>
      <c r="C418" s="303"/>
      <c r="D418" s="303"/>
      <c r="E418" s="303"/>
      <c r="F418" s="304" t="s">
        <v>34</v>
      </c>
      <c r="G418" s="303"/>
      <c r="H418" s="303"/>
      <c r="I418" s="286"/>
      <c r="J418" s="150"/>
      <c r="K418" s="150"/>
    </row>
    <row r="419" spans="1:11" ht="56.25">
      <c r="A419" s="315" t="s">
        <v>35</v>
      </c>
      <c r="B419" s="316" t="s">
        <v>36</v>
      </c>
      <c r="C419" s="317" t="s">
        <v>37</v>
      </c>
      <c r="D419" s="318" t="s">
        <v>38</v>
      </c>
      <c r="E419" s="318" t="s">
        <v>39</v>
      </c>
      <c r="F419" s="318" t="s">
        <v>40</v>
      </c>
      <c r="G419" s="288"/>
      <c r="H419" s="288"/>
      <c r="I419" s="289"/>
      <c r="J419" s="150"/>
      <c r="K419" s="150"/>
    </row>
    <row r="420" spans="1:11" ht="18.75">
      <c r="A420" s="294" t="s">
        <v>41</v>
      </c>
      <c r="B420" s="295"/>
      <c r="C420" s="295"/>
      <c r="D420" s="319"/>
      <c r="E420" s="320"/>
      <c r="F420" s="320">
        <f>E420*C420</f>
        <v>0</v>
      </c>
      <c r="G420" s="321"/>
      <c r="H420" s="288"/>
      <c r="I420" s="289"/>
      <c r="J420" s="150"/>
      <c r="K420" s="150"/>
    </row>
    <row r="421" spans="1:11" ht="18.75">
      <c r="A421" s="294" t="s">
        <v>43</v>
      </c>
      <c r="B421" s="295"/>
      <c r="C421" s="295"/>
      <c r="D421" s="319"/>
      <c r="E421" s="320"/>
      <c r="F421" s="320">
        <f>E421*C421</f>
        <v>0</v>
      </c>
      <c r="G421" s="321"/>
      <c r="H421" s="288"/>
      <c r="I421" s="289"/>
      <c r="J421" s="150"/>
      <c r="K421" s="150"/>
    </row>
    <row r="422" spans="1:11" ht="37.5">
      <c r="A422" s="294" t="s">
        <v>44</v>
      </c>
      <c r="B422" s="295"/>
      <c r="C422" s="295"/>
      <c r="D422" s="319"/>
      <c r="E422" s="320"/>
      <c r="F422" s="320">
        <f>E422*C422</f>
        <v>0</v>
      </c>
      <c r="G422" s="321"/>
      <c r="H422" s="288"/>
      <c r="I422" s="289"/>
      <c r="J422" s="150"/>
      <c r="K422" s="150"/>
    </row>
    <row r="423" spans="1:11" ht="18.75">
      <c r="A423" s="322" t="s">
        <v>46</v>
      </c>
      <c r="B423" s="299"/>
      <c r="C423" s="299"/>
      <c r="D423" s="323"/>
      <c r="E423" s="301"/>
      <c r="F423" s="324">
        <f>SUM(F420:F422)</f>
        <v>0</v>
      </c>
      <c r="G423" s="321"/>
      <c r="H423" s="288"/>
      <c r="I423" s="289"/>
      <c r="J423" s="150"/>
      <c r="K423" s="150"/>
    </row>
    <row r="424" spans="1:11" ht="19.5">
      <c r="A424" s="311" t="s">
        <v>47</v>
      </c>
      <c r="B424" s="303"/>
      <c r="C424" s="303"/>
      <c r="D424" s="303"/>
      <c r="E424" s="303"/>
      <c r="F424" s="303"/>
      <c r="G424" s="303"/>
      <c r="H424" s="303"/>
      <c r="I424" s="286">
        <f>ROUND(F430,2)</f>
        <v>0</v>
      </c>
      <c r="J424" s="150"/>
      <c r="K424" s="150"/>
    </row>
    <row r="425" spans="1:11" ht="93.75">
      <c r="A425" s="325" t="s">
        <v>35</v>
      </c>
      <c r="B425" s="326" t="s">
        <v>48</v>
      </c>
      <c r="C425" s="327" t="s">
        <v>49</v>
      </c>
      <c r="D425" s="326" t="s">
        <v>50</v>
      </c>
      <c r="E425" s="288"/>
      <c r="F425" s="288"/>
      <c r="G425" s="288"/>
      <c r="H425" s="288"/>
      <c r="I425" s="289"/>
      <c r="J425" s="150"/>
      <c r="K425" s="150"/>
    </row>
    <row r="426" spans="1:11" ht="37.5">
      <c r="A426" s="328" t="s">
        <v>51</v>
      </c>
      <c r="B426" s="329"/>
      <c r="C426" s="291"/>
      <c r="D426" s="330">
        <f>B426*C426/100</f>
        <v>0</v>
      </c>
      <c r="E426" s="288"/>
      <c r="F426" s="288"/>
      <c r="G426" s="288"/>
      <c r="H426" s="288"/>
      <c r="I426" s="289"/>
      <c r="J426" s="150"/>
      <c r="K426" s="150"/>
    </row>
    <row r="427" spans="1:11" ht="18.75">
      <c r="A427" s="331" t="s">
        <v>52</v>
      </c>
      <c r="B427" s="332"/>
      <c r="C427" s="291"/>
      <c r="D427" s="330">
        <f>B427*C427/100</f>
        <v>0</v>
      </c>
      <c r="E427" s="288"/>
      <c r="F427" s="288"/>
      <c r="G427" s="288"/>
      <c r="H427" s="288"/>
      <c r="I427" s="289"/>
      <c r="J427" s="150"/>
      <c r="K427" s="150"/>
    </row>
    <row r="428" spans="1:11" ht="18.75">
      <c r="A428" s="319" t="s">
        <v>53</v>
      </c>
      <c r="B428" s="319"/>
      <c r="C428" s="319"/>
      <c r="D428" s="330">
        <f>SUM(D426:D427)</f>
        <v>0</v>
      </c>
      <c r="E428" s="288"/>
      <c r="F428" s="288"/>
      <c r="G428" s="288"/>
      <c r="H428" s="288"/>
      <c r="I428" s="289"/>
      <c r="J428" s="150"/>
      <c r="K428" s="150"/>
    </row>
    <row r="429" spans="1:11" ht="131.25">
      <c r="A429" s="333" t="s">
        <v>54</v>
      </c>
      <c r="B429" s="319"/>
      <c r="C429" s="293" t="s">
        <v>752</v>
      </c>
      <c r="D429" s="319"/>
      <c r="E429" s="334" t="s">
        <v>56</v>
      </c>
      <c r="F429" s="467" t="s">
        <v>57</v>
      </c>
      <c r="G429" s="468"/>
      <c r="H429" s="288"/>
      <c r="I429" s="289"/>
      <c r="J429" s="150"/>
      <c r="K429" s="150"/>
    </row>
    <row r="430" spans="1:11" ht="19.5">
      <c r="A430" s="330">
        <f>D428</f>
        <v>0</v>
      </c>
      <c r="B430" s="292"/>
      <c r="C430" s="297">
        <f>D411*60*12</f>
        <v>90679.212</v>
      </c>
      <c r="D430" s="292"/>
      <c r="E430" s="292">
        <f>F412</f>
        <v>6</v>
      </c>
      <c r="F430" s="469">
        <f>(A430/C430*E430)</f>
        <v>0</v>
      </c>
      <c r="G430" s="470"/>
      <c r="H430" s="288"/>
      <c r="I430" s="289"/>
      <c r="J430" s="150"/>
      <c r="K430" s="150"/>
    </row>
    <row r="431" spans="1:11" ht="19.5">
      <c r="A431" s="335" t="s">
        <v>58</v>
      </c>
      <c r="B431" s="336"/>
      <c r="C431" s="288"/>
      <c r="D431" s="337"/>
      <c r="E431" s="338"/>
      <c r="F431" s="288"/>
      <c r="G431" s="288"/>
      <c r="H431" s="288"/>
      <c r="I431" s="339">
        <f>I432+I434+I435</f>
        <v>263.65</v>
      </c>
      <c r="J431" s="150"/>
      <c r="K431" s="150"/>
    </row>
    <row r="432" spans="1:11" ht="19.5">
      <c r="A432" s="311" t="s">
        <v>59</v>
      </c>
      <c r="B432" s="313"/>
      <c r="C432" s="303"/>
      <c r="D432" s="304"/>
      <c r="E432" s="340"/>
      <c r="F432" s="303"/>
      <c r="G432" s="303"/>
      <c r="H432" s="303"/>
      <c r="I432" s="286">
        <v>63.45</v>
      </c>
      <c r="J432" s="150"/>
      <c r="K432" s="150"/>
    </row>
    <row r="433" spans="1:11" ht="18.75">
      <c r="A433" s="463" t="s">
        <v>60</v>
      </c>
      <c r="B433" s="464"/>
      <c r="C433" s="464"/>
      <c r="D433" s="464"/>
      <c r="E433" s="464"/>
      <c r="F433" s="341" t="s">
        <v>61</v>
      </c>
      <c r="G433" s="342">
        <v>1.05</v>
      </c>
      <c r="H433" s="288"/>
      <c r="I433" s="343"/>
      <c r="J433" s="150"/>
      <c r="K433" s="150"/>
    </row>
    <row r="434" spans="1:11" ht="19.5">
      <c r="A434" s="311" t="s">
        <v>62</v>
      </c>
      <c r="B434" s="313"/>
      <c r="C434" s="303"/>
      <c r="D434" s="303"/>
      <c r="E434" s="303"/>
      <c r="F434" s="303"/>
      <c r="G434" s="314">
        <v>30.2</v>
      </c>
      <c r="H434" s="303" t="s">
        <v>32</v>
      </c>
      <c r="I434" s="286">
        <f>ROUND(I432*G434%,2)</f>
        <v>19.16</v>
      </c>
      <c r="J434" s="150"/>
      <c r="K434" s="150"/>
    </row>
    <row r="435" spans="1:11" ht="19.5">
      <c r="A435" s="344" t="s">
        <v>63</v>
      </c>
      <c r="B435" s="345"/>
      <c r="C435" s="345"/>
      <c r="D435" s="346"/>
      <c r="E435" s="347"/>
      <c r="F435" s="345"/>
      <c r="G435" s="345"/>
      <c r="H435" s="345"/>
      <c r="I435" s="348">
        <v>181.04</v>
      </c>
      <c r="J435" s="150"/>
      <c r="K435" s="150"/>
    </row>
    <row r="436" spans="1:11" ht="18.75">
      <c r="A436" s="461" t="s">
        <v>64</v>
      </c>
      <c r="B436" s="462"/>
      <c r="C436" s="462"/>
      <c r="D436" s="462"/>
      <c r="E436" s="349"/>
      <c r="F436" s="350" t="s">
        <v>65</v>
      </c>
      <c r="G436" s="351">
        <v>1.92</v>
      </c>
      <c r="H436" s="352"/>
      <c r="I436" s="353"/>
      <c r="J436" s="150"/>
      <c r="K436" s="150"/>
    </row>
    <row r="437" spans="1:11" ht="19.5">
      <c r="A437" s="284" t="s">
        <v>66</v>
      </c>
      <c r="B437" s="354"/>
      <c r="C437" s="303"/>
      <c r="D437" s="303"/>
      <c r="E437" s="303"/>
      <c r="F437" s="303"/>
      <c r="G437" s="303"/>
      <c r="H437" s="303"/>
      <c r="I437" s="286">
        <f>I431+I408</f>
        <v>299.9967</v>
      </c>
      <c r="J437" s="150"/>
      <c r="K437" s="150"/>
    </row>
    <row r="438" spans="1:11" ht="19.5">
      <c r="A438" s="284" t="s">
        <v>72</v>
      </c>
      <c r="B438" s="354"/>
      <c r="C438" s="303"/>
      <c r="D438" s="303"/>
      <c r="E438" s="303"/>
      <c r="F438" s="303"/>
      <c r="G438" s="355">
        <f>I439/I437-1</f>
        <v>1.1000121001414342E-05</v>
      </c>
      <c r="H438" s="303"/>
      <c r="I438" s="286">
        <f>I439-I437</f>
        <v>0.0033000000000242835</v>
      </c>
      <c r="J438" s="150"/>
      <c r="K438" s="150"/>
    </row>
    <row r="439" spans="1:11" ht="19.5">
      <c r="A439" s="284" t="s">
        <v>67</v>
      </c>
      <c r="B439" s="354"/>
      <c r="C439" s="303"/>
      <c r="D439" s="303"/>
      <c r="E439" s="303"/>
      <c r="F439" s="303"/>
      <c r="G439" s="303"/>
      <c r="H439" s="303"/>
      <c r="I439" s="286">
        <v>300</v>
      </c>
      <c r="J439" s="150"/>
      <c r="K439" s="150"/>
    </row>
    <row r="440" spans="1:11" ht="18.75">
      <c r="A440" s="234"/>
      <c r="B440" s="234"/>
      <c r="C440" s="234"/>
      <c r="D440" s="234"/>
      <c r="E440" s="234"/>
      <c r="F440" s="234"/>
      <c r="G440" s="234"/>
      <c r="H440" s="234"/>
      <c r="I440" s="276"/>
      <c r="J440" s="150"/>
      <c r="K440" s="150"/>
    </row>
    <row r="441" spans="1:11" ht="18.75">
      <c r="A441" s="278" t="s">
        <v>68</v>
      </c>
      <c r="B441" s="234"/>
      <c r="C441" s="234"/>
      <c r="D441" s="234"/>
      <c r="E441" s="234"/>
      <c r="F441" s="234"/>
      <c r="G441" s="352" t="s">
        <v>462</v>
      </c>
      <c r="H441" s="234"/>
      <c r="I441" s="276"/>
      <c r="J441" s="150"/>
      <c r="K441" s="150"/>
    </row>
    <row r="442" spans="1:11" ht="18.75">
      <c r="A442" s="234" t="s">
        <v>461</v>
      </c>
      <c r="B442" s="234"/>
      <c r="C442" s="234"/>
      <c r="D442" s="234"/>
      <c r="E442" s="234"/>
      <c r="F442" s="234"/>
      <c r="G442" s="234"/>
      <c r="H442" s="234"/>
      <c r="I442" s="276"/>
      <c r="J442" s="150"/>
      <c r="K442" s="150"/>
    </row>
    <row r="443" spans="1:11" ht="18.75">
      <c r="A443" s="234"/>
      <c r="B443" s="234"/>
      <c r="C443" s="234"/>
      <c r="D443" s="234"/>
      <c r="E443" s="234"/>
      <c r="F443" s="234"/>
      <c r="G443" s="234"/>
      <c r="H443" s="234"/>
      <c r="I443" s="276"/>
      <c r="J443" s="150"/>
      <c r="K443" s="150"/>
    </row>
    <row r="444" spans="1:11" ht="18.75">
      <c r="A444" s="234"/>
      <c r="B444" s="234"/>
      <c r="C444" s="234"/>
      <c r="D444" s="234"/>
      <c r="E444" s="234"/>
      <c r="F444" s="234"/>
      <c r="G444" s="234"/>
      <c r="H444" s="234"/>
      <c r="I444" s="276"/>
      <c r="J444" s="150"/>
      <c r="K444" s="150"/>
    </row>
    <row r="445" spans="1:11" ht="18.75">
      <c r="A445" s="234"/>
      <c r="B445" s="234"/>
      <c r="C445" s="234"/>
      <c r="D445" s="234"/>
      <c r="E445" s="234"/>
      <c r="F445" s="234"/>
      <c r="G445" s="234"/>
      <c r="H445" s="234"/>
      <c r="I445" s="276"/>
      <c r="J445" s="150"/>
      <c r="K445" s="150"/>
    </row>
    <row r="446" spans="1:11" ht="18.75">
      <c r="A446" s="234"/>
      <c r="B446" s="234"/>
      <c r="C446" s="234"/>
      <c r="D446" s="234"/>
      <c r="E446" s="234"/>
      <c r="F446" s="234"/>
      <c r="G446" s="234"/>
      <c r="H446" s="234"/>
      <c r="I446" s="276"/>
      <c r="J446" s="150"/>
      <c r="K446" s="150"/>
    </row>
    <row r="447" spans="1:11" ht="18.75">
      <c r="A447" s="234"/>
      <c r="B447" s="234"/>
      <c r="C447" s="234"/>
      <c r="D447" s="234"/>
      <c r="E447" s="234"/>
      <c r="F447" s="234"/>
      <c r="G447" s="234"/>
      <c r="H447" s="234"/>
      <c r="I447" s="276"/>
      <c r="J447" s="150"/>
      <c r="K447" s="150"/>
    </row>
    <row r="448" spans="1:11" ht="18.75">
      <c r="A448" s="234"/>
      <c r="B448" s="234"/>
      <c r="C448" s="234"/>
      <c r="D448" s="234"/>
      <c r="E448" s="234"/>
      <c r="F448" s="234"/>
      <c r="G448" s="234"/>
      <c r="H448" s="234"/>
      <c r="I448" s="276"/>
      <c r="J448" s="150"/>
      <c r="K448" s="150"/>
    </row>
    <row r="449" spans="1:11" ht="18.75">
      <c r="A449" s="234"/>
      <c r="B449" s="234"/>
      <c r="C449" s="234"/>
      <c r="D449" s="234"/>
      <c r="E449" s="234"/>
      <c r="F449" s="234"/>
      <c r="G449" s="234"/>
      <c r="H449" s="234"/>
      <c r="I449" s="276"/>
      <c r="J449" s="150"/>
      <c r="K449" s="150"/>
    </row>
    <row r="450" spans="1:11" ht="18.75">
      <c r="A450" s="234"/>
      <c r="B450" s="234"/>
      <c r="C450" s="234"/>
      <c r="D450" s="234"/>
      <c r="E450" s="234"/>
      <c r="F450" s="234"/>
      <c r="G450" s="234"/>
      <c r="H450" s="234"/>
      <c r="I450" s="276"/>
      <c r="J450" s="150"/>
      <c r="K450" s="150"/>
    </row>
    <row r="451" spans="1:11" ht="18.75">
      <c r="A451" s="234"/>
      <c r="B451" s="234"/>
      <c r="C451" s="234"/>
      <c r="D451" s="234"/>
      <c r="E451" s="234"/>
      <c r="F451" s="234"/>
      <c r="G451" s="234"/>
      <c r="H451" s="234"/>
      <c r="I451" s="276"/>
      <c r="J451" s="150"/>
      <c r="K451" s="150"/>
    </row>
    <row r="452" spans="1:11" ht="18.75">
      <c r="A452" s="234"/>
      <c r="B452" s="234"/>
      <c r="C452" s="234"/>
      <c r="D452" s="234"/>
      <c r="E452" s="234"/>
      <c r="F452" s="234"/>
      <c r="G452" s="234"/>
      <c r="H452" s="234"/>
      <c r="I452" s="276"/>
      <c r="J452" s="150"/>
      <c r="K452" s="150"/>
    </row>
    <row r="453" spans="1:11" ht="18.75">
      <c r="A453" s="234"/>
      <c r="B453" s="234"/>
      <c r="C453" s="234"/>
      <c r="D453" s="234"/>
      <c r="E453" s="234"/>
      <c r="F453" s="234"/>
      <c r="G453" s="234"/>
      <c r="H453" s="234"/>
      <c r="I453" s="276"/>
      <c r="J453" s="150"/>
      <c r="K453" s="150"/>
    </row>
    <row r="454" spans="1:11" ht="18.75">
      <c r="A454" s="234"/>
      <c r="B454" s="234"/>
      <c r="C454" s="234"/>
      <c r="D454" s="234"/>
      <c r="E454" s="234"/>
      <c r="F454" s="234"/>
      <c r="G454" s="234"/>
      <c r="H454" s="234"/>
      <c r="I454" s="276"/>
      <c r="J454" s="150"/>
      <c r="K454" s="150"/>
    </row>
    <row r="455" spans="1:11" ht="18.75">
      <c r="A455" s="234"/>
      <c r="B455" s="234"/>
      <c r="C455" s="234"/>
      <c r="D455" s="234"/>
      <c r="E455" s="234"/>
      <c r="F455" s="234"/>
      <c r="G455" s="234"/>
      <c r="H455" s="234"/>
      <c r="I455" s="276"/>
      <c r="J455" s="150"/>
      <c r="K455" s="150"/>
    </row>
    <row r="456" spans="1:11" ht="18.75">
      <c r="A456" s="234"/>
      <c r="B456" s="234"/>
      <c r="C456" s="234"/>
      <c r="D456" s="234"/>
      <c r="E456" s="234"/>
      <c r="F456" s="234"/>
      <c r="G456" s="234"/>
      <c r="H456" s="234"/>
      <c r="I456" s="276"/>
      <c r="J456" s="150"/>
      <c r="K456" s="150"/>
    </row>
    <row r="457" spans="1:11" ht="18.75">
      <c r="A457" s="234"/>
      <c r="B457" s="234"/>
      <c r="C457" s="234"/>
      <c r="D457" s="234"/>
      <c r="E457" s="234"/>
      <c r="F457" s="234"/>
      <c r="G457" s="234"/>
      <c r="H457" s="234"/>
      <c r="I457" s="276"/>
      <c r="J457" s="150"/>
      <c r="K457" s="150"/>
    </row>
    <row r="458" spans="1:11" ht="18.75">
      <c r="A458" s="234"/>
      <c r="B458" s="234"/>
      <c r="C458" s="234"/>
      <c r="D458" s="234"/>
      <c r="E458" s="234"/>
      <c r="F458" s="234"/>
      <c r="G458" s="234"/>
      <c r="H458" s="234"/>
      <c r="I458" s="276"/>
      <c r="J458" s="150"/>
      <c r="K458" s="150"/>
    </row>
    <row r="459" spans="1:11" ht="18.75">
      <c r="A459" s="234"/>
      <c r="B459" s="234"/>
      <c r="C459" s="234"/>
      <c r="D459" s="234"/>
      <c r="E459" s="234"/>
      <c r="F459" s="234"/>
      <c r="G459" s="234"/>
      <c r="H459" s="234"/>
      <c r="I459" s="276"/>
      <c r="J459" s="150"/>
      <c r="K459" s="150"/>
    </row>
    <row r="460" spans="1:11" ht="18.75">
      <c r="A460" s="234"/>
      <c r="B460" s="234"/>
      <c r="C460" s="234"/>
      <c r="D460" s="234"/>
      <c r="E460" s="234"/>
      <c r="F460" s="234"/>
      <c r="G460" s="234"/>
      <c r="H460" s="234"/>
      <c r="I460" s="276"/>
      <c r="J460" s="150"/>
      <c r="K460" s="150"/>
    </row>
    <row r="461" spans="1:11" ht="18.75">
      <c r="A461" s="234"/>
      <c r="B461" s="234"/>
      <c r="C461" s="234"/>
      <c r="D461" s="234"/>
      <c r="E461" s="234"/>
      <c r="F461" s="234"/>
      <c r="G461" s="234"/>
      <c r="H461" s="234"/>
      <c r="I461" s="276"/>
      <c r="J461" s="150"/>
      <c r="K461" s="150"/>
    </row>
    <row r="462" spans="1:11" ht="18.75">
      <c r="A462" s="234"/>
      <c r="B462" s="234"/>
      <c r="C462" s="234"/>
      <c r="D462" s="234"/>
      <c r="E462" s="234"/>
      <c r="F462" s="234"/>
      <c r="G462" s="234"/>
      <c r="H462" s="234"/>
      <c r="I462" s="276"/>
      <c r="J462" s="150"/>
      <c r="K462" s="150"/>
    </row>
    <row r="463" spans="1:11" ht="18.75">
      <c r="A463" s="234"/>
      <c r="B463" s="234"/>
      <c r="C463" s="234"/>
      <c r="D463" s="234"/>
      <c r="E463" s="234"/>
      <c r="F463" s="234"/>
      <c r="G463" s="234"/>
      <c r="H463" s="234"/>
      <c r="I463" s="276"/>
      <c r="J463" s="150"/>
      <c r="K463" s="150"/>
    </row>
    <row r="464" spans="1:11" ht="18.75">
      <c r="A464" s="274"/>
      <c r="B464" s="234"/>
      <c r="C464" s="234"/>
      <c r="D464" s="234"/>
      <c r="E464" s="234"/>
      <c r="F464" s="275" t="s">
        <v>3</v>
      </c>
      <c r="G464" s="234"/>
      <c r="H464" s="234"/>
      <c r="I464" s="276"/>
      <c r="J464" s="150"/>
      <c r="K464" s="150"/>
    </row>
    <row r="465" spans="1:11" ht="18.75">
      <c r="A465" s="234"/>
      <c r="B465" s="234"/>
      <c r="C465" s="234"/>
      <c r="D465" s="234"/>
      <c r="E465" s="234"/>
      <c r="F465" s="234" t="s">
        <v>73</v>
      </c>
      <c r="G465" s="234"/>
      <c r="H465" s="276" t="s">
        <v>716</v>
      </c>
      <c r="I465" s="150"/>
      <c r="J465" s="150"/>
      <c r="K465" s="150"/>
    </row>
    <row r="466" spans="1:11" ht="18.75">
      <c r="A466" s="234"/>
      <c r="B466" s="234"/>
      <c r="C466" s="234"/>
      <c r="D466" s="234"/>
      <c r="E466" s="234"/>
      <c r="F466" s="234">
        <v>21</v>
      </c>
      <c r="G466" s="234" t="s">
        <v>692</v>
      </c>
      <c r="H466" s="234"/>
      <c r="I466" s="276" t="s">
        <v>717</v>
      </c>
      <c r="J466" s="150"/>
      <c r="K466" s="150"/>
    </row>
    <row r="467" spans="1:11" ht="18.75">
      <c r="A467" s="12" t="s">
        <v>460</v>
      </c>
      <c r="B467" s="12"/>
      <c r="C467" s="12"/>
      <c r="D467" s="12"/>
      <c r="E467" s="12"/>
      <c r="F467" s="12"/>
      <c r="G467" s="12"/>
      <c r="H467" s="12"/>
      <c r="I467" s="277"/>
      <c r="J467" s="150"/>
      <c r="K467" s="150"/>
    </row>
    <row r="468" spans="1:11" ht="18.75">
      <c r="A468" s="234"/>
      <c r="B468" s="12"/>
      <c r="C468" s="12"/>
      <c r="D468" s="12" t="s">
        <v>9</v>
      </c>
      <c r="E468" s="12"/>
      <c r="F468" s="12"/>
      <c r="G468" s="12"/>
      <c r="H468" s="12"/>
      <c r="I468" s="277"/>
      <c r="J468" s="150"/>
      <c r="K468" s="150"/>
    </row>
    <row r="469" spans="1:11" ht="18.75">
      <c r="A469" s="278" t="s">
        <v>10</v>
      </c>
      <c r="B469" s="276"/>
      <c r="C469" s="276"/>
      <c r="D469" s="279" t="s">
        <v>111</v>
      </c>
      <c r="E469" s="12"/>
      <c r="F469" s="12"/>
      <c r="G469" s="12"/>
      <c r="H469" s="12"/>
      <c r="I469" s="276"/>
      <c r="J469" s="150"/>
      <c r="K469" s="150"/>
    </row>
    <row r="470" spans="1:11" ht="18.75">
      <c r="A470" s="278"/>
      <c r="B470" s="276"/>
      <c r="C470" s="276"/>
      <c r="D470" s="279" t="s">
        <v>119</v>
      </c>
      <c r="E470" s="12"/>
      <c r="F470" s="12"/>
      <c r="G470" s="12"/>
      <c r="H470" s="12"/>
      <c r="I470" s="276"/>
      <c r="J470" s="150"/>
      <c r="K470" s="150"/>
    </row>
    <row r="471" spans="1:11" ht="18.75">
      <c r="A471" s="280" t="s">
        <v>12</v>
      </c>
      <c r="B471" s="276"/>
      <c r="C471" s="276"/>
      <c r="D471" s="281" t="s">
        <v>120</v>
      </c>
      <c r="E471" s="281"/>
      <c r="F471" s="280"/>
      <c r="G471" s="280"/>
      <c r="H471" s="282"/>
      <c r="I471" s="283"/>
      <c r="J471" s="150"/>
      <c r="K471" s="150"/>
    </row>
    <row r="472" spans="1:11" ht="18.75">
      <c r="A472" s="234"/>
      <c r="B472" s="234"/>
      <c r="C472" s="234"/>
      <c r="D472" s="234"/>
      <c r="E472" s="234"/>
      <c r="F472" s="234"/>
      <c r="G472" s="234"/>
      <c r="H472" s="234"/>
      <c r="I472" s="276"/>
      <c r="J472" s="150"/>
      <c r="K472" s="150"/>
    </row>
    <row r="473" spans="1:11" ht="18.75">
      <c r="A473" s="234"/>
      <c r="B473" s="279"/>
      <c r="C473" s="12"/>
      <c r="D473" s="12"/>
      <c r="E473" s="12"/>
      <c r="F473" s="12"/>
      <c r="G473" s="12"/>
      <c r="H473" s="12"/>
      <c r="I473" s="283" t="s">
        <v>14</v>
      </c>
      <c r="J473" s="150"/>
      <c r="K473" s="150"/>
    </row>
    <row r="474" spans="1:11" ht="19.5">
      <c r="A474" s="284" t="s">
        <v>15</v>
      </c>
      <c r="B474" s="285"/>
      <c r="C474" s="20"/>
      <c r="D474" s="20"/>
      <c r="E474" s="20"/>
      <c r="F474" s="20"/>
      <c r="G474" s="20"/>
      <c r="H474" s="20"/>
      <c r="I474" s="286">
        <f>I482+I483+I484+I490</f>
        <v>42.461600000000004</v>
      </c>
      <c r="J474" s="150"/>
      <c r="K474" s="150"/>
    </row>
    <row r="475" spans="1:11" ht="18.75">
      <c r="A475" s="287" t="s">
        <v>16</v>
      </c>
      <c r="B475" s="288"/>
      <c r="C475" s="288"/>
      <c r="D475" s="288"/>
      <c r="E475" s="288"/>
      <c r="F475" s="288"/>
      <c r="G475" s="288"/>
      <c r="H475" s="288"/>
      <c r="I475" s="289"/>
      <c r="J475" s="150"/>
      <c r="K475" s="150"/>
    </row>
    <row r="476" spans="1:11" ht="93.75">
      <c r="A476" s="290" t="s">
        <v>17</v>
      </c>
      <c r="B476" s="291" t="s">
        <v>18</v>
      </c>
      <c r="C476" s="292" t="s">
        <v>19</v>
      </c>
      <c r="D476" s="293" t="s">
        <v>20</v>
      </c>
      <c r="E476" s="293" t="s">
        <v>21</v>
      </c>
      <c r="F476" s="293" t="s">
        <v>22</v>
      </c>
      <c r="G476" s="292" t="s">
        <v>23</v>
      </c>
      <c r="H476" s="288"/>
      <c r="I476" s="289"/>
      <c r="J476" s="150"/>
      <c r="K476" s="150"/>
    </row>
    <row r="477" spans="1:11" ht="18.75">
      <c r="A477" s="294" t="s">
        <v>24</v>
      </c>
      <c r="B477" s="295">
        <v>1</v>
      </c>
      <c r="C477" s="295">
        <v>15612</v>
      </c>
      <c r="D477" s="296">
        <f>159.27*0.923</f>
        <v>147.00621</v>
      </c>
      <c r="E477" s="297">
        <f>D477*60</f>
        <v>8820.3726</v>
      </c>
      <c r="F477" s="292">
        <v>9</v>
      </c>
      <c r="G477" s="295">
        <f>B477*C477/E477*F477</f>
        <v>15.929939286238314</v>
      </c>
      <c r="H477" s="288"/>
      <c r="I477" s="289"/>
      <c r="J477" s="150"/>
      <c r="K477" s="150"/>
    </row>
    <row r="478" spans="1:11" ht="37.5">
      <c r="A478" s="298" t="s">
        <v>25</v>
      </c>
      <c r="B478" s="299">
        <v>1</v>
      </c>
      <c r="C478" s="299">
        <v>12627</v>
      </c>
      <c r="D478" s="296">
        <f>159.27*0.923</f>
        <v>147.00621</v>
      </c>
      <c r="E478" s="300">
        <f>D478*60</f>
        <v>8820.3726</v>
      </c>
      <c r="F478" s="301">
        <v>6</v>
      </c>
      <c r="G478" s="299">
        <f>B478*C478/E478*F478</f>
        <v>8.589433058644257</v>
      </c>
      <c r="H478" s="288"/>
      <c r="I478" s="289"/>
      <c r="J478" s="150"/>
      <c r="K478" s="150"/>
    </row>
    <row r="479" spans="1:11" ht="18.75">
      <c r="A479" s="302" t="s">
        <v>26</v>
      </c>
      <c r="B479" s="303"/>
      <c r="C479" s="304"/>
      <c r="D479" s="304"/>
      <c r="E479" s="304"/>
      <c r="F479" s="304"/>
      <c r="G479" s="305">
        <f>ROUND((G477+G478),2)</f>
        <v>24.52</v>
      </c>
      <c r="H479" s="288"/>
      <c r="I479" s="276"/>
      <c r="J479" s="150"/>
      <c r="K479" s="150"/>
    </row>
    <row r="480" spans="1:11" ht="18.75">
      <c r="A480" s="465" t="s">
        <v>751</v>
      </c>
      <c r="B480" s="466"/>
      <c r="C480" s="466"/>
      <c r="D480" s="466"/>
      <c r="E480" s="466"/>
      <c r="F480" s="466"/>
      <c r="G480" s="306"/>
      <c r="H480" s="288"/>
      <c r="I480" s="307">
        <f>G479*G480</f>
        <v>0</v>
      </c>
      <c r="J480" s="150"/>
      <c r="K480" s="150"/>
    </row>
    <row r="481" spans="1:11" ht="18.75">
      <c r="A481" s="463" t="s">
        <v>28</v>
      </c>
      <c r="B481" s="464"/>
      <c r="C481" s="464"/>
      <c r="D481" s="464"/>
      <c r="E481" s="464"/>
      <c r="F481" s="308" t="s">
        <v>29</v>
      </c>
      <c r="G481" s="309">
        <v>1.33</v>
      </c>
      <c r="H481" s="303"/>
      <c r="I481" s="310">
        <f>G479*G481</f>
        <v>32.6116</v>
      </c>
      <c r="J481" s="150"/>
      <c r="K481" s="150"/>
    </row>
    <row r="482" spans="1:11" ht="19.5">
      <c r="A482" s="311" t="s">
        <v>30</v>
      </c>
      <c r="B482" s="303"/>
      <c r="C482" s="303"/>
      <c r="D482" s="303"/>
      <c r="E482" s="303"/>
      <c r="F482" s="303"/>
      <c r="G482" s="312"/>
      <c r="H482" s="303"/>
      <c r="I482" s="286">
        <f>I480+I481</f>
        <v>32.6116</v>
      </c>
      <c r="J482" s="150"/>
      <c r="K482" s="150"/>
    </row>
    <row r="483" spans="1:11" ht="19.5">
      <c r="A483" s="311" t="s">
        <v>31</v>
      </c>
      <c r="B483" s="313"/>
      <c r="C483" s="303"/>
      <c r="D483" s="303"/>
      <c r="E483" s="303"/>
      <c r="F483" s="303"/>
      <c r="G483" s="314">
        <v>30.2</v>
      </c>
      <c r="H483" s="303" t="s">
        <v>32</v>
      </c>
      <c r="I483" s="286">
        <f>ROUND((I482*G483/100),2)</f>
        <v>9.85</v>
      </c>
      <c r="J483" s="150"/>
      <c r="K483" s="150"/>
    </row>
    <row r="484" spans="1:11" ht="19.5">
      <c r="A484" s="311" t="s">
        <v>33</v>
      </c>
      <c r="B484" s="313"/>
      <c r="C484" s="303"/>
      <c r="D484" s="303"/>
      <c r="E484" s="303"/>
      <c r="F484" s="304" t="s">
        <v>34</v>
      </c>
      <c r="G484" s="303"/>
      <c r="H484" s="303"/>
      <c r="I484" s="286"/>
      <c r="J484" s="150"/>
      <c r="K484" s="150"/>
    </row>
    <row r="485" spans="1:11" ht="56.25">
      <c r="A485" s="315" t="s">
        <v>35</v>
      </c>
      <c r="B485" s="316" t="s">
        <v>36</v>
      </c>
      <c r="C485" s="317" t="s">
        <v>37</v>
      </c>
      <c r="D485" s="318" t="s">
        <v>38</v>
      </c>
      <c r="E485" s="318" t="s">
        <v>39</v>
      </c>
      <c r="F485" s="318" t="s">
        <v>40</v>
      </c>
      <c r="G485" s="288"/>
      <c r="H485" s="288"/>
      <c r="I485" s="289"/>
      <c r="J485" s="150"/>
      <c r="K485" s="150"/>
    </row>
    <row r="486" spans="1:11" ht="18.75">
      <c r="A486" s="294" t="s">
        <v>41</v>
      </c>
      <c r="B486" s="295"/>
      <c r="C486" s="295"/>
      <c r="D486" s="319"/>
      <c r="E486" s="320"/>
      <c r="F486" s="320">
        <f>E486*C486</f>
        <v>0</v>
      </c>
      <c r="G486" s="321"/>
      <c r="H486" s="288"/>
      <c r="I486" s="289"/>
      <c r="J486" s="150"/>
      <c r="K486" s="150"/>
    </row>
    <row r="487" spans="1:11" ht="18.75">
      <c r="A487" s="294" t="s">
        <v>43</v>
      </c>
      <c r="B487" s="295"/>
      <c r="C487" s="295"/>
      <c r="D487" s="319"/>
      <c r="E487" s="320"/>
      <c r="F487" s="320">
        <f>E487*C487</f>
        <v>0</v>
      </c>
      <c r="G487" s="321"/>
      <c r="H487" s="288"/>
      <c r="I487" s="289"/>
      <c r="J487" s="150"/>
      <c r="K487" s="150"/>
    </row>
    <row r="488" spans="1:11" ht="37.5">
      <c r="A488" s="294" t="s">
        <v>44</v>
      </c>
      <c r="B488" s="295"/>
      <c r="C488" s="295"/>
      <c r="D488" s="319"/>
      <c r="E488" s="320"/>
      <c r="F488" s="320">
        <f>E488*C488</f>
        <v>0</v>
      </c>
      <c r="G488" s="321"/>
      <c r="H488" s="288"/>
      <c r="I488" s="289"/>
      <c r="J488" s="150"/>
      <c r="K488" s="150"/>
    </row>
    <row r="489" spans="1:11" ht="18.75">
      <c r="A489" s="322" t="s">
        <v>46</v>
      </c>
      <c r="B489" s="299"/>
      <c r="C489" s="299"/>
      <c r="D489" s="323"/>
      <c r="E489" s="301"/>
      <c r="F489" s="324">
        <f>SUM(F486:F488)</f>
        <v>0</v>
      </c>
      <c r="G489" s="321"/>
      <c r="H489" s="288"/>
      <c r="I489" s="289"/>
      <c r="J489" s="150"/>
      <c r="K489" s="150"/>
    </row>
    <row r="490" spans="1:11" ht="19.5">
      <c r="A490" s="311" t="s">
        <v>47</v>
      </c>
      <c r="B490" s="303"/>
      <c r="C490" s="303"/>
      <c r="D490" s="303"/>
      <c r="E490" s="303"/>
      <c r="F490" s="303"/>
      <c r="G490" s="303"/>
      <c r="H490" s="303"/>
      <c r="I490" s="286">
        <f>ROUND(F496,2)</f>
        <v>0</v>
      </c>
      <c r="J490" s="150"/>
      <c r="K490" s="150"/>
    </row>
    <row r="491" spans="1:11" ht="93.75">
      <c r="A491" s="325" t="s">
        <v>35</v>
      </c>
      <c r="B491" s="326" t="s">
        <v>48</v>
      </c>
      <c r="C491" s="327" t="s">
        <v>49</v>
      </c>
      <c r="D491" s="326" t="s">
        <v>50</v>
      </c>
      <c r="E491" s="288"/>
      <c r="F491" s="288"/>
      <c r="G491" s="288"/>
      <c r="H491" s="288"/>
      <c r="I491" s="289"/>
      <c r="J491" s="150"/>
      <c r="K491" s="150"/>
    </row>
    <row r="492" spans="1:11" ht="37.5">
      <c r="A492" s="328" t="s">
        <v>51</v>
      </c>
      <c r="B492" s="329"/>
      <c r="C492" s="291"/>
      <c r="D492" s="330">
        <f>B492*C492/100</f>
        <v>0</v>
      </c>
      <c r="E492" s="288"/>
      <c r="F492" s="288"/>
      <c r="G492" s="288"/>
      <c r="H492" s="288"/>
      <c r="I492" s="289"/>
      <c r="J492" s="150"/>
      <c r="K492" s="150"/>
    </row>
    <row r="493" spans="1:11" ht="18.75">
      <c r="A493" s="331" t="s">
        <v>52</v>
      </c>
      <c r="B493" s="332"/>
      <c r="C493" s="291"/>
      <c r="D493" s="330">
        <f>B493*C493/100</f>
        <v>0</v>
      </c>
      <c r="E493" s="288"/>
      <c r="F493" s="288"/>
      <c r="G493" s="288"/>
      <c r="H493" s="288"/>
      <c r="I493" s="289"/>
      <c r="J493" s="150"/>
      <c r="K493" s="150"/>
    </row>
    <row r="494" spans="1:11" ht="18.75">
      <c r="A494" s="319" t="s">
        <v>53</v>
      </c>
      <c r="B494" s="319"/>
      <c r="C494" s="319"/>
      <c r="D494" s="330">
        <f>SUM(D492:D493)</f>
        <v>0</v>
      </c>
      <c r="E494" s="288"/>
      <c r="F494" s="288"/>
      <c r="G494" s="288"/>
      <c r="H494" s="288"/>
      <c r="I494" s="289"/>
      <c r="J494" s="150"/>
      <c r="K494" s="150"/>
    </row>
    <row r="495" spans="1:11" ht="131.25">
      <c r="A495" s="333" t="s">
        <v>54</v>
      </c>
      <c r="B495" s="319"/>
      <c r="C495" s="293" t="s">
        <v>752</v>
      </c>
      <c r="D495" s="319"/>
      <c r="E495" s="334" t="s">
        <v>56</v>
      </c>
      <c r="F495" s="467" t="s">
        <v>57</v>
      </c>
      <c r="G495" s="468"/>
      <c r="H495" s="288"/>
      <c r="I495" s="289"/>
      <c r="J495" s="150"/>
      <c r="K495" s="150"/>
    </row>
    <row r="496" spans="1:11" ht="19.5">
      <c r="A496" s="330">
        <f>D494</f>
        <v>0</v>
      </c>
      <c r="B496" s="292"/>
      <c r="C496" s="297">
        <f>D477*60*12</f>
        <v>105844.4712</v>
      </c>
      <c r="D496" s="292"/>
      <c r="E496" s="292">
        <f>F478</f>
        <v>6</v>
      </c>
      <c r="F496" s="469">
        <f>(A496/C496*E496)</f>
        <v>0</v>
      </c>
      <c r="G496" s="470"/>
      <c r="H496" s="288"/>
      <c r="I496" s="289"/>
      <c r="J496" s="150"/>
      <c r="K496" s="150"/>
    </row>
    <row r="497" spans="1:11" ht="19.5">
      <c r="A497" s="335" t="s">
        <v>58</v>
      </c>
      <c r="B497" s="336"/>
      <c r="C497" s="288"/>
      <c r="D497" s="337"/>
      <c r="E497" s="338"/>
      <c r="F497" s="288"/>
      <c r="G497" s="288"/>
      <c r="H497" s="288"/>
      <c r="I497" s="339">
        <f>I498+I500+I501</f>
        <v>357.54</v>
      </c>
      <c r="J497" s="150"/>
      <c r="K497" s="150"/>
    </row>
    <row r="498" spans="1:11" ht="19.5">
      <c r="A498" s="311" t="s">
        <v>59</v>
      </c>
      <c r="B498" s="313"/>
      <c r="C498" s="303"/>
      <c r="D498" s="304"/>
      <c r="E498" s="340"/>
      <c r="F498" s="303"/>
      <c r="G498" s="303"/>
      <c r="H498" s="303"/>
      <c r="I498" s="286">
        <v>58.27</v>
      </c>
      <c r="J498" s="150"/>
      <c r="K498" s="150"/>
    </row>
    <row r="499" spans="1:11" ht="18.75">
      <c r="A499" s="463" t="s">
        <v>60</v>
      </c>
      <c r="B499" s="464"/>
      <c r="C499" s="464"/>
      <c r="D499" s="464"/>
      <c r="E499" s="464"/>
      <c r="F499" s="341" t="s">
        <v>61</v>
      </c>
      <c r="G499" s="342">
        <v>1.05</v>
      </c>
      <c r="H499" s="288"/>
      <c r="I499" s="343"/>
      <c r="J499" s="150"/>
      <c r="K499" s="150"/>
    </row>
    <row r="500" spans="1:11" ht="19.5">
      <c r="A500" s="311" t="s">
        <v>62</v>
      </c>
      <c r="B500" s="313"/>
      <c r="C500" s="303"/>
      <c r="D500" s="303"/>
      <c r="E500" s="303"/>
      <c r="F500" s="303"/>
      <c r="G500" s="314">
        <v>30.2</v>
      </c>
      <c r="H500" s="303" t="s">
        <v>32</v>
      </c>
      <c r="I500" s="286">
        <f>ROUND(I498*G500%,2)</f>
        <v>17.6</v>
      </c>
      <c r="J500" s="150"/>
      <c r="K500" s="150"/>
    </row>
    <row r="501" spans="1:11" ht="19.5">
      <c r="A501" s="344" t="s">
        <v>63</v>
      </c>
      <c r="B501" s="345"/>
      <c r="C501" s="345"/>
      <c r="D501" s="346"/>
      <c r="E501" s="347"/>
      <c r="F501" s="345"/>
      <c r="G501" s="345"/>
      <c r="H501" s="345"/>
      <c r="I501" s="348">
        <v>281.67</v>
      </c>
      <c r="J501" s="150"/>
      <c r="K501" s="150"/>
    </row>
    <row r="502" spans="1:11" ht="18.75">
      <c r="A502" s="461" t="s">
        <v>64</v>
      </c>
      <c r="B502" s="462"/>
      <c r="C502" s="462"/>
      <c r="D502" s="462"/>
      <c r="E502" s="349"/>
      <c r="F502" s="350" t="s">
        <v>65</v>
      </c>
      <c r="G502" s="351">
        <v>1.92</v>
      </c>
      <c r="H502" s="352"/>
      <c r="I502" s="353"/>
      <c r="J502" s="150"/>
      <c r="K502" s="150"/>
    </row>
    <row r="503" spans="1:11" ht="19.5">
      <c r="A503" s="284" t="s">
        <v>66</v>
      </c>
      <c r="B503" s="354"/>
      <c r="C503" s="303"/>
      <c r="D503" s="303"/>
      <c r="E503" s="303"/>
      <c r="F503" s="303"/>
      <c r="G503" s="303"/>
      <c r="H503" s="303"/>
      <c r="I503" s="286">
        <f>I497+I474</f>
        <v>400.00160000000005</v>
      </c>
      <c r="J503" s="150"/>
      <c r="K503" s="150"/>
    </row>
    <row r="504" spans="1:11" ht="19.5">
      <c r="A504" s="284" t="s">
        <v>72</v>
      </c>
      <c r="B504" s="354"/>
      <c r="C504" s="303"/>
      <c r="D504" s="303"/>
      <c r="E504" s="303"/>
      <c r="F504" s="303"/>
      <c r="G504" s="355">
        <f>I505/I503-1</f>
        <v>-3.9999840002469256E-06</v>
      </c>
      <c r="H504" s="303"/>
      <c r="I504" s="286">
        <f>I505-I503</f>
        <v>-0.0016000000000531145</v>
      </c>
      <c r="J504" s="150"/>
      <c r="K504" s="150"/>
    </row>
    <row r="505" spans="1:11" ht="19.5">
      <c r="A505" s="284" t="s">
        <v>67</v>
      </c>
      <c r="B505" s="354"/>
      <c r="C505" s="303"/>
      <c r="D505" s="303"/>
      <c r="E505" s="303"/>
      <c r="F505" s="303"/>
      <c r="G505" s="303"/>
      <c r="H505" s="303"/>
      <c r="I505" s="286">
        <v>400</v>
      </c>
      <c r="J505" s="150"/>
      <c r="K505" s="150"/>
    </row>
    <row r="506" spans="1:11" ht="18.75">
      <c r="A506" s="234"/>
      <c r="B506" s="234"/>
      <c r="C506" s="234"/>
      <c r="D506" s="234"/>
      <c r="E506" s="234"/>
      <c r="F506" s="234"/>
      <c r="G506" s="234"/>
      <c r="H506" s="234"/>
      <c r="I506" s="276"/>
      <c r="J506" s="150"/>
      <c r="K506" s="150"/>
    </row>
    <row r="507" spans="1:11" ht="18.75">
      <c r="A507" s="278" t="s">
        <v>68</v>
      </c>
      <c r="B507" s="234"/>
      <c r="C507" s="234"/>
      <c r="D507" s="234"/>
      <c r="E507" s="234"/>
      <c r="F507" s="234"/>
      <c r="G507" s="352" t="s">
        <v>462</v>
      </c>
      <c r="H507" s="234"/>
      <c r="I507" s="276"/>
      <c r="J507" s="150"/>
      <c r="K507" s="150"/>
    </row>
    <row r="508" spans="1:11" ht="18.75">
      <c r="A508" s="234" t="s">
        <v>461</v>
      </c>
      <c r="B508" s="234"/>
      <c r="C508" s="234"/>
      <c r="D508" s="234"/>
      <c r="E508" s="234"/>
      <c r="F508" s="234"/>
      <c r="G508" s="234"/>
      <c r="H508" s="234"/>
      <c r="I508" s="276"/>
      <c r="J508" s="150"/>
      <c r="K508" s="150"/>
    </row>
    <row r="509" spans="1:11" ht="18.75">
      <c r="A509" s="234"/>
      <c r="B509" s="234"/>
      <c r="C509" s="234"/>
      <c r="D509" s="234"/>
      <c r="E509" s="234"/>
      <c r="F509" s="234"/>
      <c r="G509" s="234"/>
      <c r="H509" s="234"/>
      <c r="I509" s="276"/>
      <c r="J509" s="150"/>
      <c r="K509" s="150"/>
    </row>
    <row r="510" spans="1:11" ht="18.75">
      <c r="A510" s="234"/>
      <c r="B510" s="234"/>
      <c r="C510" s="234"/>
      <c r="D510" s="234"/>
      <c r="E510" s="234"/>
      <c r="F510" s="234"/>
      <c r="G510" s="234"/>
      <c r="H510" s="234"/>
      <c r="I510" s="276"/>
      <c r="J510" s="150"/>
      <c r="K510" s="150"/>
    </row>
    <row r="511" spans="1:11" ht="18.75">
      <c r="A511" s="234"/>
      <c r="B511" s="234"/>
      <c r="C511" s="234"/>
      <c r="D511" s="234"/>
      <c r="E511" s="234"/>
      <c r="F511" s="234"/>
      <c r="G511" s="234"/>
      <c r="H511" s="234"/>
      <c r="I511" s="276"/>
      <c r="J511" s="150"/>
      <c r="K511" s="150"/>
    </row>
    <row r="512" spans="1:11" ht="18.75">
      <c r="A512" s="234"/>
      <c r="B512" s="234"/>
      <c r="C512" s="234"/>
      <c r="D512" s="234"/>
      <c r="E512" s="234"/>
      <c r="F512" s="234"/>
      <c r="G512" s="234"/>
      <c r="H512" s="234"/>
      <c r="I512" s="276"/>
      <c r="J512" s="150"/>
      <c r="K512" s="150"/>
    </row>
    <row r="513" spans="1:11" ht="18.75">
      <c r="A513" s="234"/>
      <c r="B513" s="234"/>
      <c r="C513" s="234"/>
      <c r="D513" s="234"/>
      <c r="E513" s="234"/>
      <c r="F513" s="234"/>
      <c r="G513" s="234"/>
      <c r="H513" s="234"/>
      <c r="I513" s="276"/>
      <c r="J513" s="150"/>
      <c r="K513" s="150"/>
    </row>
    <row r="514" spans="1:11" ht="18.75">
      <c r="A514" s="234"/>
      <c r="B514" s="234"/>
      <c r="C514" s="234"/>
      <c r="D514" s="234"/>
      <c r="E514" s="234"/>
      <c r="F514" s="234"/>
      <c r="G514" s="234"/>
      <c r="H514" s="234"/>
      <c r="I514" s="276"/>
      <c r="J514" s="150"/>
      <c r="K514" s="150"/>
    </row>
    <row r="515" spans="1:11" ht="18.75">
      <c r="A515" s="234"/>
      <c r="B515" s="234"/>
      <c r="C515" s="234"/>
      <c r="D515" s="234"/>
      <c r="E515" s="234"/>
      <c r="F515" s="234"/>
      <c r="G515" s="234"/>
      <c r="H515" s="234"/>
      <c r="I515" s="276"/>
      <c r="J515" s="150"/>
      <c r="K515" s="150"/>
    </row>
    <row r="516" spans="1:11" ht="18.75">
      <c r="A516" s="234"/>
      <c r="B516" s="234"/>
      <c r="C516" s="234"/>
      <c r="D516" s="234"/>
      <c r="E516" s="234"/>
      <c r="F516" s="234"/>
      <c r="G516" s="234"/>
      <c r="H516" s="234"/>
      <c r="I516" s="276"/>
      <c r="J516" s="150"/>
      <c r="K516" s="150"/>
    </row>
    <row r="517" spans="1:11" ht="18.75">
      <c r="A517" s="234"/>
      <c r="B517" s="234"/>
      <c r="C517" s="234"/>
      <c r="D517" s="234"/>
      <c r="E517" s="234"/>
      <c r="F517" s="234"/>
      <c r="G517" s="234"/>
      <c r="H517" s="234"/>
      <c r="I517" s="276"/>
      <c r="J517" s="150"/>
      <c r="K517" s="150"/>
    </row>
    <row r="518" spans="1:11" ht="18.75">
      <c r="A518" s="234"/>
      <c r="B518" s="234"/>
      <c r="C518" s="234"/>
      <c r="D518" s="234"/>
      <c r="E518" s="234"/>
      <c r="F518" s="234"/>
      <c r="G518" s="234"/>
      <c r="H518" s="234"/>
      <c r="I518" s="276"/>
      <c r="J518" s="150"/>
      <c r="K518" s="150"/>
    </row>
    <row r="519" spans="1:11" ht="18.75">
      <c r="A519" s="234"/>
      <c r="B519" s="234"/>
      <c r="C519" s="234"/>
      <c r="D519" s="234"/>
      <c r="E519" s="234"/>
      <c r="F519" s="234"/>
      <c r="G519" s="234"/>
      <c r="H519" s="234"/>
      <c r="I519" s="276"/>
      <c r="J519" s="150"/>
      <c r="K519" s="150"/>
    </row>
    <row r="520" spans="1:11" ht="18.75">
      <c r="A520" s="234"/>
      <c r="B520" s="234"/>
      <c r="C520" s="234"/>
      <c r="D520" s="234"/>
      <c r="E520" s="234"/>
      <c r="F520" s="234"/>
      <c r="G520" s="234"/>
      <c r="H520" s="234"/>
      <c r="I520" s="276"/>
      <c r="J520" s="150"/>
      <c r="K520" s="150"/>
    </row>
    <row r="521" spans="1:11" ht="18.75">
      <c r="A521" s="234"/>
      <c r="B521" s="234"/>
      <c r="C521" s="234"/>
      <c r="D521" s="234"/>
      <c r="E521" s="234"/>
      <c r="F521" s="234"/>
      <c r="G521" s="234"/>
      <c r="H521" s="234"/>
      <c r="I521" s="276"/>
      <c r="J521" s="150"/>
      <c r="K521" s="150"/>
    </row>
    <row r="522" spans="1:11" ht="18.75">
      <c r="A522" s="234"/>
      <c r="B522" s="234"/>
      <c r="C522" s="234"/>
      <c r="D522" s="234"/>
      <c r="E522" s="234"/>
      <c r="F522" s="234"/>
      <c r="G522" s="234"/>
      <c r="H522" s="234"/>
      <c r="I522" s="276"/>
      <c r="J522" s="150"/>
      <c r="K522" s="150"/>
    </row>
    <row r="523" spans="1:11" ht="18.75">
      <c r="A523" s="234"/>
      <c r="B523" s="234"/>
      <c r="C523" s="234"/>
      <c r="D523" s="234"/>
      <c r="E523" s="234"/>
      <c r="F523" s="234"/>
      <c r="G523" s="234"/>
      <c r="H523" s="234"/>
      <c r="I523" s="276"/>
      <c r="J523" s="150"/>
      <c r="K523" s="150"/>
    </row>
    <row r="524" spans="1:11" ht="18.75">
      <c r="A524" s="234"/>
      <c r="B524" s="234"/>
      <c r="C524" s="234"/>
      <c r="D524" s="234"/>
      <c r="E524" s="234"/>
      <c r="F524" s="234"/>
      <c r="G524" s="234"/>
      <c r="H524" s="234"/>
      <c r="I524" s="276"/>
      <c r="J524" s="150"/>
      <c r="K524" s="150"/>
    </row>
    <row r="525" spans="1:11" ht="18.75">
      <c r="A525" s="234"/>
      <c r="B525" s="234"/>
      <c r="C525" s="234"/>
      <c r="D525" s="234"/>
      <c r="E525" s="234"/>
      <c r="F525" s="234"/>
      <c r="G525" s="234"/>
      <c r="H525" s="234"/>
      <c r="I525" s="276"/>
      <c r="J525" s="150"/>
      <c r="K525" s="150"/>
    </row>
    <row r="526" spans="1:11" ht="18.75">
      <c r="A526" s="234"/>
      <c r="B526" s="234"/>
      <c r="C526" s="234"/>
      <c r="D526" s="234"/>
      <c r="E526" s="234"/>
      <c r="F526" s="234"/>
      <c r="G526" s="234"/>
      <c r="H526" s="234"/>
      <c r="I526" s="276"/>
      <c r="J526" s="150"/>
      <c r="K526" s="150"/>
    </row>
    <row r="527" spans="1:11" ht="18.75">
      <c r="A527" s="234"/>
      <c r="B527" s="234"/>
      <c r="C527" s="234"/>
      <c r="D527" s="234"/>
      <c r="E527" s="234"/>
      <c r="F527" s="234"/>
      <c r="G527" s="234"/>
      <c r="H527" s="234"/>
      <c r="I527" s="276"/>
      <c r="J527" s="150"/>
      <c r="K527" s="150"/>
    </row>
    <row r="528" spans="1:11" ht="18.75">
      <c r="A528" s="234"/>
      <c r="B528" s="234"/>
      <c r="C528" s="234"/>
      <c r="D528" s="234"/>
      <c r="E528" s="234"/>
      <c r="F528" s="234"/>
      <c r="G528" s="234"/>
      <c r="H528" s="234"/>
      <c r="I528" s="276"/>
      <c r="J528" s="150"/>
      <c r="K528" s="150"/>
    </row>
    <row r="529" spans="1:11" ht="18.75">
      <c r="A529" s="234"/>
      <c r="B529" s="234"/>
      <c r="C529" s="234"/>
      <c r="D529" s="234"/>
      <c r="E529" s="234"/>
      <c r="F529" s="234"/>
      <c r="G529" s="234"/>
      <c r="H529" s="234"/>
      <c r="I529" s="276"/>
      <c r="J529" s="150"/>
      <c r="K529" s="150"/>
    </row>
    <row r="530" spans="1:11" ht="18.75">
      <c r="A530" s="274"/>
      <c r="B530" s="234"/>
      <c r="C530" s="234"/>
      <c r="D530" s="234"/>
      <c r="E530" s="234"/>
      <c r="F530" s="275" t="s">
        <v>3</v>
      </c>
      <c r="G530" s="234"/>
      <c r="H530" s="234"/>
      <c r="I530" s="276"/>
      <c r="J530" s="150"/>
      <c r="K530" s="150"/>
    </row>
    <row r="531" spans="1:11" ht="18.75">
      <c r="A531" s="234"/>
      <c r="B531" s="234"/>
      <c r="C531" s="234"/>
      <c r="D531" s="234"/>
      <c r="E531" s="234"/>
      <c r="F531" s="234" t="s">
        <v>73</v>
      </c>
      <c r="G531" s="234"/>
      <c r="H531" s="276" t="s">
        <v>716</v>
      </c>
      <c r="I531" s="150"/>
      <c r="J531" s="150"/>
      <c r="K531" s="150"/>
    </row>
    <row r="532" spans="1:11" ht="18.75">
      <c r="A532" s="234"/>
      <c r="B532" s="234"/>
      <c r="C532" s="234"/>
      <c r="D532" s="234"/>
      <c r="E532" s="234"/>
      <c r="F532" s="234" t="s">
        <v>756</v>
      </c>
      <c r="G532" s="234"/>
      <c r="H532" s="234"/>
      <c r="I532" s="276" t="s">
        <v>717</v>
      </c>
      <c r="J532" s="150"/>
      <c r="K532" s="150"/>
    </row>
    <row r="533" spans="1:11" ht="18.75">
      <c r="A533" s="12" t="s">
        <v>460</v>
      </c>
      <c r="B533" s="12"/>
      <c r="C533" s="12"/>
      <c r="D533" s="12"/>
      <c r="E533" s="12"/>
      <c r="F533" s="12"/>
      <c r="G533" s="12"/>
      <c r="H533" s="12"/>
      <c r="I533" s="277"/>
      <c r="J533" s="150"/>
      <c r="K533" s="150"/>
    </row>
    <row r="534" spans="1:11" ht="18.75">
      <c r="A534" s="234"/>
      <c r="B534" s="12"/>
      <c r="C534" s="12"/>
      <c r="D534" s="12" t="s">
        <v>9</v>
      </c>
      <c r="E534" s="12"/>
      <c r="F534" s="12"/>
      <c r="G534" s="12"/>
      <c r="H534" s="12"/>
      <c r="I534" s="277"/>
      <c r="J534" s="150"/>
      <c r="K534" s="150"/>
    </row>
    <row r="535" spans="1:11" ht="18.75">
      <c r="A535" s="278" t="s">
        <v>10</v>
      </c>
      <c r="B535" s="276"/>
      <c r="C535" s="276"/>
      <c r="D535" s="279" t="s">
        <v>111</v>
      </c>
      <c r="E535" s="12"/>
      <c r="F535" s="12"/>
      <c r="G535" s="12"/>
      <c r="H535" s="12"/>
      <c r="I535" s="276"/>
      <c r="J535" s="150"/>
      <c r="K535" s="150"/>
    </row>
    <row r="536" spans="1:11" ht="18.75">
      <c r="A536" s="278"/>
      <c r="B536" s="276"/>
      <c r="C536" s="276"/>
      <c r="D536" s="279" t="s">
        <v>121</v>
      </c>
      <c r="E536" s="12"/>
      <c r="F536" s="12"/>
      <c r="G536" s="12"/>
      <c r="H536" s="12"/>
      <c r="I536" s="276"/>
      <c r="J536" s="150"/>
      <c r="K536" s="150"/>
    </row>
    <row r="537" spans="1:11" ht="18.75">
      <c r="A537" s="280" t="s">
        <v>12</v>
      </c>
      <c r="B537" s="276"/>
      <c r="C537" s="276"/>
      <c r="D537" s="281" t="s">
        <v>122</v>
      </c>
      <c r="E537" s="281"/>
      <c r="F537" s="280"/>
      <c r="G537" s="280"/>
      <c r="H537" s="282"/>
      <c r="I537" s="283"/>
      <c r="J537" s="150"/>
      <c r="K537" s="150"/>
    </row>
    <row r="538" spans="1:11" ht="18.75">
      <c r="A538" s="234"/>
      <c r="B538" s="234"/>
      <c r="C538" s="234"/>
      <c r="D538" s="234"/>
      <c r="E538" s="234"/>
      <c r="F538" s="234"/>
      <c r="G538" s="234"/>
      <c r="H538" s="234"/>
      <c r="I538" s="276"/>
      <c r="J538" s="150"/>
      <c r="K538" s="150"/>
    </row>
    <row r="539" spans="1:11" ht="18.75">
      <c r="A539" s="234"/>
      <c r="B539" s="279"/>
      <c r="C539" s="12"/>
      <c r="D539" s="12"/>
      <c r="E539" s="12"/>
      <c r="F539" s="12"/>
      <c r="G539" s="12"/>
      <c r="H539" s="12"/>
      <c r="I539" s="283" t="s">
        <v>14</v>
      </c>
      <c r="J539" s="150"/>
      <c r="K539" s="150"/>
    </row>
    <row r="540" spans="1:11" ht="19.5">
      <c r="A540" s="284" t="s">
        <v>15</v>
      </c>
      <c r="B540" s="285"/>
      <c r="C540" s="20"/>
      <c r="D540" s="20"/>
      <c r="E540" s="20"/>
      <c r="F540" s="20"/>
      <c r="G540" s="20"/>
      <c r="H540" s="20"/>
      <c r="I540" s="286">
        <f>I548+I549+I550+I556</f>
        <v>27.723300000000002</v>
      </c>
      <c r="J540" s="150"/>
      <c r="K540" s="150"/>
    </row>
    <row r="541" spans="1:11" ht="18.75">
      <c r="A541" s="287" t="s">
        <v>16</v>
      </c>
      <c r="B541" s="288"/>
      <c r="C541" s="288"/>
      <c r="D541" s="288"/>
      <c r="E541" s="288"/>
      <c r="F541" s="288"/>
      <c r="G541" s="288"/>
      <c r="H541" s="288"/>
      <c r="I541" s="289"/>
      <c r="J541" s="150"/>
      <c r="K541" s="150"/>
    </row>
    <row r="542" spans="1:11" ht="93.75">
      <c r="A542" s="290" t="s">
        <v>17</v>
      </c>
      <c r="B542" s="291" t="s">
        <v>18</v>
      </c>
      <c r="C542" s="292" t="s">
        <v>19</v>
      </c>
      <c r="D542" s="293" t="s">
        <v>20</v>
      </c>
      <c r="E542" s="293" t="s">
        <v>21</v>
      </c>
      <c r="F542" s="293" t="s">
        <v>22</v>
      </c>
      <c r="G542" s="292" t="s">
        <v>23</v>
      </c>
      <c r="H542" s="288"/>
      <c r="I542" s="289"/>
      <c r="J542" s="150"/>
      <c r="K542" s="150"/>
    </row>
    <row r="543" spans="1:11" ht="18.75">
      <c r="A543" s="294" t="s">
        <v>24</v>
      </c>
      <c r="B543" s="295">
        <v>1</v>
      </c>
      <c r="C543" s="295">
        <v>15612</v>
      </c>
      <c r="D543" s="296">
        <f>159.27*0.923</f>
        <v>147.00621</v>
      </c>
      <c r="E543" s="297">
        <f>D543*60</f>
        <v>8820.3726</v>
      </c>
      <c r="F543" s="292">
        <v>5</v>
      </c>
      <c r="G543" s="295">
        <f>B543*C543/E543*F543</f>
        <v>8.849966270132397</v>
      </c>
      <c r="H543" s="288"/>
      <c r="I543" s="289"/>
      <c r="J543" s="150"/>
      <c r="K543" s="150"/>
    </row>
    <row r="544" spans="1:11" ht="37.5">
      <c r="A544" s="298" t="s">
        <v>25</v>
      </c>
      <c r="B544" s="299">
        <v>1</v>
      </c>
      <c r="C544" s="299">
        <v>12627</v>
      </c>
      <c r="D544" s="296">
        <f>159.27*0.923</f>
        <v>147.00621</v>
      </c>
      <c r="E544" s="300">
        <f>D544*60</f>
        <v>8820.3726</v>
      </c>
      <c r="F544" s="301">
        <v>5</v>
      </c>
      <c r="G544" s="299">
        <f>B544*C544/E544*F544</f>
        <v>7.157860882203547</v>
      </c>
      <c r="H544" s="288"/>
      <c r="I544" s="289"/>
      <c r="J544" s="150"/>
      <c r="K544" s="150"/>
    </row>
    <row r="545" spans="1:11" ht="18.75">
      <c r="A545" s="302" t="s">
        <v>26</v>
      </c>
      <c r="B545" s="303"/>
      <c r="C545" s="304"/>
      <c r="D545" s="304"/>
      <c r="E545" s="304"/>
      <c r="F545" s="304"/>
      <c r="G545" s="305">
        <f>ROUND((G543+G544),2)</f>
        <v>16.01</v>
      </c>
      <c r="H545" s="288"/>
      <c r="I545" s="276"/>
      <c r="J545" s="150"/>
      <c r="K545" s="150"/>
    </row>
    <row r="546" spans="1:11" ht="18.75">
      <c r="A546" s="465" t="s">
        <v>751</v>
      </c>
      <c r="B546" s="466"/>
      <c r="C546" s="466"/>
      <c r="D546" s="466"/>
      <c r="E546" s="466"/>
      <c r="F546" s="466"/>
      <c r="G546" s="306"/>
      <c r="H546" s="288"/>
      <c r="I546" s="307">
        <f>G545*G546</f>
        <v>0</v>
      </c>
      <c r="J546" s="150"/>
      <c r="K546" s="150"/>
    </row>
    <row r="547" spans="1:11" ht="18.75">
      <c r="A547" s="463" t="s">
        <v>28</v>
      </c>
      <c r="B547" s="464"/>
      <c r="C547" s="464"/>
      <c r="D547" s="464"/>
      <c r="E547" s="464"/>
      <c r="F547" s="308" t="s">
        <v>29</v>
      </c>
      <c r="G547" s="309">
        <v>1.33</v>
      </c>
      <c r="H547" s="303"/>
      <c r="I547" s="310">
        <f>G545*G547</f>
        <v>21.293300000000002</v>
      </c>
      <c r="J547" s="150"/>
      <c r="K547" s="150"/>
    </row>
    <row r="548" spans="1:11" ht="19.5">
      <c r="A548" s="311" t="s">
        <v>30</v>
      </c>
      <c r="B548" s="303"/>
      <c r="C548" s="303"/>
      <c r="D548" s="303"/>
      <c r="E548" s="303"/>
      <c r="F548" s="303"/>
      <c r="G548" s="312"/>
      <c r="H548" s="303"/>
      <c r="I548" s="286">
        <f>I546+I547</f>
        <v>21.293300000000002</v>
      </c>
      <c r="J548" s="150"/>
      <c r="K548" s="150"/>
    </row>
    <row r="549" spans="1:11" ht="19.5">
      <c r="A549" s="311" t="s">
        <v>31</v>
      </c>
      <c r="B549" s="313"/>
      <c r="C549" s="303"/>
      <c r="D549" s="303"/>
      <c r="E549" s="303"/>
      <c r="F549" s="303"/>
      <c r="G549" s="314">
        <v>30.2</v>
      </c>
      <c r="H549" s="303" t="s">
        <v>32</v>
      </c>
      <c r="I549" s="286">
        <f>ROUND((I548*G549/100),2)</f>
        <v>6.43</v>
      </c>
      <c r="J549" s="150"/>
      <c r="K549" s="150"/>
    </row>
    <row r="550" spans="1:11" ht="19.5">
      <c r="A550" s="311" t="s">
        <v>33</v>
      </c>
      <c r="B550" s="313"/>
      <c r="C550" s="303"/>
      <c r="D550" s="303"/>
      <c r="E550" s="303"/>
      <c r="F550" s="304" t="s">
        <v>34</v>
      </c>
      <c r="G550" s="303"/>
      <c r="H550" s="303"/>
      <c r="I550" s="286"/>
      <c r="J550" s="150"/>
      <c r="K550" s="150"/>
    </row>
    <row r="551" spans="1:11" ht="56.25">
      <c r="A551" s="315" t="s">
        <v>35</v>
      </c>
      <c r="B551" s="316" t="s">
        <v>36</v>
      </c>
      <c r="C551" s="317" t="s">
        <v>37</v>
      </c>
      <c r="D551" s="318" t="s">
        <v>38</v>
      </c>
      <c r="E551" s="318" t="s">
        <v>39</v>
      </c>
      <c r="F551" s="318" t="s">
        <v>40</v>
      </c>
      <c r="G551" s="288"/>
      <c r="H551" s="288"/>
      <c r="I551" s="289"/>
      <c r="J551" s="150"/>
      <c r="K551" s="150"/>
    </row>
    <row r="552" spans="1:11" ht="18.75">
      <c r="A552" s="294" t="s">
        <v>41</v>
      </c>
      <c r="B552" s="295"/>
      <c r="C552" s="295"/>
      <c r="D552" s="319"/>
      <c r="E552" s="320"/>
      <c r="F552" s="320">
        <f>E552*C552</f>
        <v>0</v>
      </c>
      <c r="G552" s="321"/>
      <c r="H552" s="288"/>
      <c r="I552" s="289"/>
      <c r="J552" s="150"/>
      <c r="K552" s="150"/>
    </row>
    <row r="553" spans="1:11" ht="18.75">
      <c r="A553" s="294" t="s">
        <v>43</v>
      </c>
      <c r="B553" s="295"/>
      <c r="C553" s="295"/>
      <c r="D553" s="319"/>
      <c r="E553" s="320"/>
      <c r="F553" s="320">
        <f>E553*C553</f>
        <v>0</v>
      </c>
      <c r="G553" s="321"/>
      <c r="H553" s="288"/>
      <c r="I553" s="289"/>
      <c r="J553" s="150"/>
      <c r="K553" s="150"/>
    </row>
    <row r="554" spans="1:11" ht="37.5">
      <c r="A554" s="294" t="s">
        <v>44</v>
      </c>
      <c r="B554" s="295"/>
      <c r="C554" s="295"/>
      <c r="D554" s="319"/>
      <c r="E554" s="320"/>
      <c r="F554" s="320">
        <f>E554*C554</f>
        <v>0</v>
      </c>
      <c r="G554" s="321"/>
      <c r="H554" s="288"/>
      <c r="I554" s="289"/>
      <c r="J554" s="150"/>
      <c r="K554" s="150"/>
    </row>
    <row r="555" spans="1:11" ht="18.75">
      <c r="A555" s="322" t="s">
        <v>46</v>
      </c>
      <c r="B555" s="299"/>
      <c r="C555" s="299"/>
      <c r="D555" s="323"/>
      <c r="E555" s="301"/>
      <c r="F555" s="324">
        <f>SUM(F552:F554)</f>
        <v>0</v>
      </c>
      <c r="G555" s="321"/>
      <c r="H555" s="288"/>
      <c r="I555" s="289"/>
      <c r="J555" s="150"/>
      <c r="K555" s="150"/>
    </row>
    <row r="556" spans="1:11" ht="19.5">
      <c r="A556" s="311" t="s">
        <v>47</v>
      </c>
      <c r="B556" s="303"/>
      <c r="C556" s="303"/>
      <c r="D556" s="303"/>
      <c r="E556" s="303"/>
      <c r="F556" s="303"/>
      <c r="G556" s="303"/>
      <c r="H556" s="303"/>
      <c r="I556" s="286">
        <f>ROUND(F562,2)</f>
        <v>0</v>
      </c>
      <c r="J556" s="150"/>
      <c r="K556" s="150"/>
    </row>
    <row r="557" spans="1:11" ht="93.75">
      <c r="A557" s="325" t="s">
        <v>35</v>
      </c>
      <c r="B557" s="326" t="s">
        <v>48</v>
      </c>
      <c r="C557" s="327" t="s">
        <v>49</v>
      </c>
      <c r="D557" s="326" t="s">
        <v>50</v>
      </c>
      <c r="E557" s="288"/>
      <c r="F557" s="288"/>
      <c r="G557" s="288"/>
      <c r="H557" s="288"/>
      <c r="I557" s="289"/>
      <c r="J557" s="150"/>
      <c r="K557" s="150"/>
    </row>
    <row r="558" spans="1:11" ht="37.5">
      <c r="A558" s="328" t="s">
        <v>51</v>
      </c>
      <c r="B558" s="329"/>
      <c r="C558" s="291"/>
      <c r="D558" s="330">
        <f>B558*C558/100</f>
        <v>0</v>
      </c>
      <c r="E558" s="288"/>
      <c r="F558" s="288"/>
      <c r="G558" s="288"/>
      <c r="H558" s="288"/>
      <c r="I558" s="289"/>
      <c r="J558" s="150"/>
      <c r="K558" s="150"/>
    </row>
    <row r="559" spans="1:11" ht="18.75">
      <c r="A559" s="331" t="s">
        <v>52</v>
      </c>
      <c r="B559" s="332"/>
      <c r="C559" s="291"/>
      <c r="D559" s="330">
        <f>B559*C559/100</f>
        <v>0</v>
      </c>
      <c r="E559" s="288"/>
      <c r="F559" s="288"/>
      <c r="G559" s="288"/>
      <c r="H559" s="288"/>
      <c r="I559" s="289"/>
      <c r="J559" s="150"/>
      <c r="K559" s="150"/>
    </row>
    <row r="560" spans="1:11" ht="18.75">
      <c r="A560" s="319" t="s">
        <v>53</v>
      </c>
      <c r="B560" s="319"/>
      <c r="C560" s="319"/>
      <c r="D560" s="330">
        <f>SUM(D558:D559)</f>
        <v>0</v>
      </c>
      <c r="E560" s="288"/>
      <c r="F560" s="288"/>
      <c r="G560" s="288"/>
      <c r="H560" s="288"/>
      <c r="I560" s="289"/>
      <c r="J560" s="150"/>
      <c r="K560" s="150"/>
    </row>
    <row r="561" spans="1:11" ht="131.25">
      <c r="A561" s="333" t="s">
        <v>54</v>
      </c>
      <c r="B561" s="319"/>
      <c r="C561" s="293" t="s">
        <v>752</v>
      </c>
      <c r="D561" s="319"/>
      <c r="E561" s="334" t="s">
        <v>56</v>
      </c>
      <c r="F561" s="467" t="s">
        <v>57</v>
      </c>
      <c r="G561" s="468"/>
      <c r="H561" s="288"/>
      <c r="I561" s="289"/>
      <c r="J561" s="150"/>
      <c r="K561" s="150"/>
    </row>
    <row r="562" spans="1:11" ht="19.5">
      <c r="A562" s="330">
        <f>D560</f>
        <v>0</v>
      </c>
      <c r="B562" s="292"/>
      <c r="C562" s="297">
        <f>D543*60*12</f>
        <v>105844.4712</v>
      </c>
      <c r="D562" s="292"/>
      <c r="E562" s="292">
        <f>F544</f>
        <v>5</v>
      </c>
      <c r="F562" s="469">
        <f>(A562/C562*E562)</f>
        <v>0</v>
      </c>
      <c r="G562" s="470"/>
      <c r="H562" s="288"/>
      <c r="I562" s="289"/>
      <c r="J562" s="150"/>
      <c r="K562" s="150"/>
    </row>
    <row r="563" spans="1:11" ht="19.5">
      <c r="A563" s="335" t="s">
        <v>58</v>
      </c>
      <c r="B563" s="336"/>
      <c r="C563" s="288"/>
      <c r="D563" s="337"/>
      <c r="E563" s="338"/>
      <c r="F563" s="288"/>
      <c r="G563" s="288"/>
      <c r="H563" s="288"/>
      <c r="I563" s="339">
        <f>I564+I566+I567</f>
        <v>207.27999999999997</v>
      </c>
      <c r="J563" s="150"/>
      <c r="K563" s="150"/>
    </row>
    <row r="564" spans="1:11" ht="19.5">
      <c r="A564" s="311" t="s">
        <v>59</v>
      </c>
      <c r="B564" s="313"/>
      <c r="C564" s="303"/>
      <c r="D564" s="304"/>
      <c r="E564" s="340"/>
      <c r="F564" s="303"/>
      <c r="G564" s="303"/>
      <c r="H564" s="303"/>
      <c r="I564" s="286">
        <v>26.22</v>
      </c>
      <c r="J564" s="150"/>
      <c r="K564" s="150"/>
    </row>
    <row r="565" spans="1:11" ht="18.75">
      <c r="A565" s="463" t="s">
        <v>60</v>
      </c>
      <c r="B565" s="464"/>
      <c r="C565" s="464"/>
      <c r="D565" s="464"/>
      <c r="E565" s="464"/>
      <c r="F565" s="341" t="s">
        <v>61</v>
      </c>
      <c r="G565" s="342">
        <v>1.05</v>
      </c>
      <c r="H565" s="288"/>
      <c r="I565" s="343"/>
      <c r="J565" s="150"/>
      <c r="K565" s="150"/>
    </row>
    <row r="566" spans="1:11" ht="19.5">
      <c r="A566" s="311" t="s">
        <v>62</v>
      </c>
      <c r="B566" s="313"/>
      <c r="C566" s="303"/>
      <c r="D566" s="303"/>
      <c r="E566" s="303"/>
      <c r="F566" s="303"/>
      <c r="G566" s="314">
        <v>30.2</v>
      </c>
      <c r="H566" s="303" t="s">
        <v>32</v>
      </c>
      <c r="I566" s="286">
        <f>ROUND(I564*G566%,2)</f>
        <v>7.92</v>
      </c>
      <c r="J566" s="150"/>
      <c r="K566" s="150"/>
    </row>
    <row r="567" spans="1:11" ht="19.5">
      <c r="A567" s="344" t="s">
        <v>63</v>
      </c>
      <c r="B567" s="345"/>
      <c r="C567" s="345"/>
      <c r="D567" s="346"/>
      <c r="E567" s="347"/>
      <c r="F567" s="345"/>
      <c r="G567" s="345"/>
      <c r="H567" s="345"/>
      <c r="I567" s="348">
        <v>173.14</v>
      </c>
      <c r="J567" s="150"/>
      <c r="K567" s="150"/>
    </row>
    <row r="568" spans="1:11" ht="18.75">
      <c r="A568" s="461" t="s">
        <v>64</v>
      </c>
      <c r="B568" s="462"/>
      <c r="C568" s="462"/>
      <c r="D568" s="462"/>
      <c r="E568" s="349"/>
      <c r="F568" s="350" t="s">
        <v>65</v>
      </c>
      <c r="G568" s="351">
        <v>1.92</v>
      </c>
      <c r="H568" s="352"/>
      <c r="I568" s="353"/>
      <c r="J568" s="150"/>
      <c r="K568" s="150"/>
    </row>
    <row r="569" spans="1:11" ht="19.5">
      <c r="A569" s="284" t="s">
        <v>66</v>
      </c>
      <c r="B569" s="354"/>
      <c r="C569" s="303"/>
      <c r="D569" s="303"/>
      <c r="E569" s="303"/>
      <c r="F569" s="303"/>
      <c r="G569" s="303"/>
      <c r="H569" s="303"/>
      <c r="I569" s="286">
        <f>I563+I540</f>
        <v>235.00329999999997</v>
      </c>
      <c r="J569" s="150"/>
      <c r="K569" s="150"/>
    </row>
    <row r="570" spans="1:11" ht="19.5">
      <c r="A570" s="284" t="s">
        <v>72</v>
      </c>
      <c r="B570" s="354"/>
      <c r="C570" s="303"/>
      <c r="D570" s="303"/>
      <c r="E570" s="303"/>
      <c r="F570" s="303"/>
      <c r="G570" s="355">
        <f>I571/I569-1</f>
        <v>-1.4042356000776302E-05</v>
      </c>
      <c r="H570" s="303"/>
      <c r="I570" s="286">
        <f>I571-I569</f>
        <v>-0.00329999999996744</v>
      </c>
      <c r="J570" s="150"/>
      <c r="K570" s="150"/>
    </row>
    <row r="571" spans="1:11" ht="19.5">
      <c r="A571" s="284" t="s">
        <v>67</v>
      </c>
      <c r="B571" s="354"/>
      <c r="C571" s="303"/>
      <c r="D571" s="303"/>
      <c r="E571" s="303"/>
      <c r="F571" s="303"/>
      <c r="G571" s="303"/>
      <c r="H571" s="303"/>
      <c r="I571" s="286">
        <v>235</v>
      </c>
      <c r="J571" s="150"/>
      <c r="K571" s="150"/>
    </row>
    <row r="572" spans="1:11" ht="18.75">
      <c r="A572" s="234"/>
      <c r="B572" s="234"/>
      <c r="C572" s="234"/>
      <c r="D572" s="234"/>
      <c r="E572" s="234"/>
      <c r="F572" s="234"/>
      <c r="G572" s="234"/>
      <c r="H572" s="234"/>
      <c r="I572" s="276"/>
      <c r="J572" s="150"/>
      <c r="K572" s="150"/>
    </row>
    <row r="573" spans="1:11" ht="18.75">
      <c r="A573" s="278" t="s">
        <v>68</v>
      </c>
      <c r="B573" s="234"/>
      <c r="C573" s="234"/>
      <c r="D573" s="234"/>
      <c r="E573" s="234"/>
      <c r="F573" s="234"/>
      <c r="G573" s="352" t="s">
        <v>462</v>
      </c>
      <c r="H573" s="234"/>
      <c r="I573" s="276"/>
      <c r="J573" s="150"/>
      <c r="K573" s="150"/>
    </row>
    <row r="574" spans="1:11" ht="18.75">
      <c r="A574" s="234" t="s">
        <v>461</v>
      </c>
      <c r="B574" s="234"/>
      <c r="C574" s="234"/>
      <c r="D574" s="234"/>
      <c r="E574" s="234"/>
      <c r="F574" s="234"/>
      <c r="G574" s="234"/>
      <c r="H574" s="234"/>
      <c r="I574" s="276"/>
      <c r="J574" s="150"/>
      <c r="K574" s="150"/>
    </row>
    <row r="575" spans="1:11" ht="18.75">
      <c r="A575" s="234"/>
      <c r="B575" s="234"/>
      <c r="C575" s="234"/>
      <c r="D575" s="234"/>
      <c r="E575" s="234"/>
      <c r="F575" s="234"/>
      <c r="G575" s="234"/>
      <c r="H575" s="234"/>
      <c r="I575" s="276"/>
      <c r="J575" s="150"/>
      <c r="K575" s="150"/>
    </row>
    <row r="576" spans="1:11" ht="18.75">
      <c r="A576" s="234"/>
      <c r="B576" s="234"/>
      <c r="C576" s="234"/>
      <c r="D576" s="234"/>
      <c r="E576" s="234"/>
      <c r="F576" s="234"/>
      <c r="G576" s="234"/>
      <c r="H576" s="234"/>
      <c r="I576" s="276"/>
      <c r="J576" s="150"/>
      <c r="K576" s="150"/>
    </row>
    <row r="577" spans="1:11" ht="18.75">
      <c r="A577" s="234"/>
      <c r="B577" s="234"/>
      <c r="C577" s="234"/>
      <c r="D577" s="234"/>
      <c r="E577" s="234"/>
      <c r="F577" s="234"/>
      <c r="G577" s="234"/>
      <c r="H577" s="234"/>
      <c r="I577" s="276"/>
      <c r="J577" s="150"/>
      <c r="K577" s="150"/>
    </row>
    <row r="578" spans="1:11" ht="18.75">
      <c r="A578" s="234"/>
      <c r="B578" s="234"/>
      <c r="C578" s="234"/>
      <c r="D578" s="234"/>
      <c r="E578" s="234"/>
      <c r="F578" s="234"/>
      <c r="G578" s="234"/>
      <c r="H578" s="234"/>
      <c r="I578" s="276"/>
      <c r="J578" s="150"/>
      <c r="K578" s="150"/>
    </row>
    <row r="579" spans="1:11" ht="18.75">
      <c r="A579" s="234"/>
      <c r="B579" s="234"/>
      <c r="C579" s="234"/>
      <c r="D579" s="234"/>
      <c r="E579" s="234"/>
      <c r="F579" s="234"/>
      <c r="G579" s="234"/>
      <c r="H579" s="234"/>
      <c r="I579" s="276"/>
      <c r="J579" s="150"/>
      <c r="K579" s="150"/>
    </row>
    <row r="580" spans="1:11" ht="18.75">
      <c r="A580" s="234"/>
      <c r="B580" s="234"/>
      <c r="C580" s="234"/>
      <c r="D580" s="234"/>
      <c r="E580" s="234"/>
      <c r="F580" s="234"/>
      <c r="G580" s="234"/>
      <c r="H580" s="234"/>
      <c r="I580" s="276"/>
      <c r="J580" s="150"/>
      <c r="K580" s="150"/>
    </row>
    <row r="581" spans="1:11" ht="18.75">
      <c r="A581" s="234"/>
      <c r="B581" s="234"/>
      <c r="C581" s="234"/>
      <c r="D581" s="234"/>
      <c r="E581" s="234"/>
      <c r="F581" s="234"/>
      <c r="G581" s="234"/>
      <c r="H581" s="234"/>
      <c r="I581" s="276"/>
      <c r="J581" s="150"/>
      <c r="K581" s="150"/>
    </row>
    <row r="582" spans="1:11" ht="18.75">
      <c r="A582" s="234"/>
      <c r="B582" s="234"/>
      <c r="C582" s="234"/>
      <c r="D582" s="234"/>
      <c r="E582" s="234"/>
      <c r="F582" s="234"/>
      <c r="G582" s="234"/>
      <c r="H582" s="234"/>
      <c r="I582" s="276"/>
      <c r="J582" s="150"/>
      <c r="K582" s="150"/>
    </row>
    <row r="583" spans="1:11" ht="18.75">
      <c r="A583" s="234"/>
      <c r="B583" s="234"/>
      <c r="C583" s="234"/>
      <c r="D583" s="234"/>
      <c r="E583" s="234"/>
      <c r="F583" s="234"/>
      <c r="G583" s="234"/>
      <c r="H583" s="234"/>
      <c r="I583" s="276"/>
      <c r="J583" s="150"/>
      <c r="K583" s="150"/>
    </row>
    <row r="584" spans="1:11" ht="18.75">
      <c r="A584" s="234"/>
      <c r="B584" s="234"/>
      <c r="C584" s="234"/>
      <c r="D584" s="234"/>
      <c r="E584" s="234"/>
      <c r="F584" s="234"/>
      <c r="G584" s="234"/>
      <c r="H584" s="234"/>
      <c r="I584" s="276"/>
      <c r="J584" s="150"/>
      <c r="K584" s="150"/>
    </row>
    <row r="585" spans="1:11" ht="18.75">
      <c r="A585" s="234"/>
      <c r="B585" s="234"/>
      <c r="C585" s="234"/>
      <c r="D585" s="234"/>
      <c r="E585" s="234"/>
      <c r="F585" s="234"/>
      <c r="G585" s="234"/>
      <c r="H585" s="234"/>
      <c r="I585" s="276"/>
      <c r="J585" s="150"/>
      <c r="K585" s="150"/>
    </row>
    <row r="586" spans="1:11" ht="18.75">
      <c r="A586" s="234"/>
      <c r="B586" s="234"/>
      <c r="C586" s="234"/>
      <c r="D586" s="234"/>
      <c r="E586" s="234"/>
      <c r="F586" s="234"/>
      <c r="G586" s="234"/>
      <c r="H586" s="234"/>
      <c r="I586" s="276"/>
      <c r="J586" s="150"/>
      <c r="K586" s="150"/>
    </row>
    <row r="587" spans="1:11" ht="18.75">
      <c r="A587" s="234"/>
      <c r="B587" s="234"/>
      <c r="C587" s="234"/>
      <c r="D587" s="234"/>
      <c r="E587" s="234"/>
      <c r="F587" s="234"/>
      <c r="G587" s="234"/>
      <c r="H587" s="234"/>
      <c r="I587" s="276"/>
      <c r="J587" s="150"/>
      <c r="K587" s="150"/>
    </row>
    <row r="588" spans="1:11" ht="18.75">
      <c r="A588" s="234"/>
      <c r="B588" s="234"/>
      <c r="C588" s="234"/>
      <c r="D588" s="234"/>
      <c r="E588" s="234"/>
      <c r="F588" s="234"/>
      <c r="G588" s="234"/>
      <c r="H588" s="234"/>
      <c r="I588" s="276"/>
      <c r="J588" s="150"/>
      <c r="K588" s="150"/>
    </row>
    <row r="589" spans="1:11" ht="18.75">
      <c r="A589" s="234"/>
      <c r="B589" s="234"/>
      <c r="C589" s="234"/>
      <c r="D589" s="234"/>
      <c r="E589" s="234"/>
      <c r="F589" s="234"/>
      <c r="G589" s="234"/>
      <c r="H589" s="234"/>
      <c r="I589" s="276"/>
      <c r="J589" s="150"/>
      <c r="K589" s="150"/>
    </row>
    <row r="590" spans="1:11" ht="18.75">
      <c r="A590" s="234"/>
      <c r="B590" s="234"/>
      <c r="C590" s="234"/>
      <c r="D590" s="234"/>
      <c r="E590" s="234"/>
      <c r="F590" s="234"/>
      <c r="G590" s="234"/>
      <c r="H590" s="234"/>
      <c r="I590" s="276"/>
      <c r="J590" s="150"/>
      <c r="K590" s="150"/>
    </row>
    <row r="591" spans="1:11" ht="18.75">
      <c r="A591" s="234"/>
      <c r="B591" s="234"/>
      <c r="C591" s="234"/>
      <c r="D591" s="234"/>
      <c r="E591" s="234"/>
      <c r="F591" s="234"/>
      <c r="G591" s="234"/>
      <c r="H591" s="234"/>
      <c r="I591" s="276"/>
      <c r="J591" s="150"/>
      <c r="K591" s="150"/>
    </row>
    <row r="592" spans="1:11" ht="18.75">
      <c r="A592" s="234"/>
      <c r="B592" s="234"/>
      <c r="C592" s="234"/>
      <c r="D592" s="234"/>
      <c r="E592" s="234"/>
      <c r="F592" s="234"/>
      <c r="G592" s="234"/>
      <c r="H592" s="234"/>
      <c r="I592" s="276"/>
      <c r="J592" s="150"/>
      <c r="K592" s="150"/>
    </row>
    <row r="593" spans="1:11" ht="18.75">
      <c r="A593" s="234"/>
      <c r="B593" s="234"/>
      <c r="C593" s="234"/>
      <c r="D593" s="234"/>
      <c r="E593" s="234"/>
      <c r="F593" s="234"/>
      <c r="G593" s="234"/>
      <c r="H593" s="234"/>
      <c r="I593" s="276"/>
      <c r="J593" s="150"/>
      <c r="K593" s="150"/>
    </row>
    <row r="594" spans="1:11" ht="18.75">
      <c r="A594" s="234"/>
      <c r="B594" s="234"/>
      <c r="C594" s="234"/>
      <c r="D594" s="234"/>
      <c r="E594" s="234"/>
      <c r="F594" s="234"/>
      <c r="G594" s="234"/>
      <c r="H594" s="234"/>
      <c r="I594" s="276"/>
      <c r="J594" s="150"/>
      <c r="K594" s="150"/>
    </row>
    <row r="595" spans="1:11" ht="18.75">
      <c r="A595" s="234"/>
      <c r="B595" s="234"/>
      <c r="C595" s="234"/>
      <c r="D595" s="234"/>
      <c r="E595" s="234"/>
      <c r="F595" s="234"/>
      <c r="G595" s="234"/>
      <c r="H595" s="234"/>
      <c r="I595" s="276"/>
      <c r="J595" s="150"/>
      <c r="K595" s="150"/>
    </row>
    <row r="596" spans="1:11" ht="18.75">
      <c r="A596" s="274"/>
      <c r="B596" s="234"/>
      <c r="C596" s="234"/>
      <c r="D596" s="234"/>
      <c r="E596" s="234"/>
      <c r="F596" s="275" t="s">
        <v>3</v>
      </c>
      <c r="G596" s="234"/>
      <c r="H596" s="234"/>
      <c r="I596" s="276"/>
      <c r="J596" s="150"/>
      <c r="K596" s="150"/>
    </row>
    <row r="597" spans="1:11" ht="18.75">
      <c r="A597" s="234"/>
      <c r="B597" s="234"/>
      <c r="C597" s="234"/>
      <c r="D597" s="234"/>
      <c r="E597" s="234"/>
      <c r="F597" s="234" t="s">
        <v>73</v>
      </c>
      <c r="G597" s="234"/>
      <c r="H597" s="276" t="s">
        <v>716</v>
      </c>
      <c r="I597" s="150"/>
      <c r="J597" s="150"/>
      <c r="K597" s="150"/>
    </row>
    <row r="598" spans="1:11" ht="18.75">
      <c r="A598" s="234"/>
      <c r="B598" s="234"/>
      <c r="C598" s="234"/>
      <c r="D598" s="234"/>
      <c r="E598" s="234"/>
      <c r="F598" s="234">
        <v>21</v>
      </c>
      <c r="G598" s="234" t="s">
        <v>692</v>
      </c>
      <c r="H598" s="234"/>
      <c r="I598" s="276" t="s">
        <v>717</v>
      </c>
      <c r="J598" s="150"/>
      <c r="K598" s="150"/>
    </row>
    <row r="599" spans="1:11" ht="18.75">
      <c r="A599" s="12" t="s">
        <v>460</v>
      </c>
      <c r="B599" s="12"/>
      <c r="C599" s="12"/>
      <c r="D599" s="12"/>
      <c r="E599" s="12"/>
      <c r="F599" s="12"/>
      <c r="G599" s="12"/>
      <c r="H599" s="12"/>
      <c r="I599" s="277"/>
      <c r="J599" s="150"/>
      <c r="K599" s="150"/>
    </row>
    <row r="600" spans="1:11" ht="18.75">
      <c r="A600" s="234"/>
      <c r="B600" s="12"/>
      <c r="C600" s="12"/>
      <c r="D600" s="12" t="s">
        <v>9</v>
      </c>
      <c r="E600" s="12"/>
      <c r="F600" s="12"/>
      <c r="G600" s="12"/>
      <c r="H600" s="12"/>
      <c r="I600" s="277"/>
      <c r="J600" s="150"/>
      <c r="K600" s="150"/>
    </row>
    <row r="601" spans="1:11" ht="18.75">
      <c r="A601" s="278" t="s">
        <v>10</v>
      </c>
      <c r="B601" s="276"/>
      <c r="C601" s="276"/>
      <c r="D601" s="279" t="s">
        <v>123</v>
      </c>
      <c r="E601" s="12"/>
      <c r="F601" s="12"/>
      <c r="G601" s="12"/>
      <c r="H601" s="12"/>
      <c r="I601" s="276"/>
      <c r="J601" s="150"/>
      <c r="K601" s="150"/>
    </row>
    <row r="602" spans="1:11" ht="18.75">
      <c r="A602" s="280" t="s">
        <v>12</v>
      </c>
      <c r="B602" s="276"/>
      <c r="C602" s="276"/>
      <c r="D602" s="281" t="s">
        <v>124</v>
      </c>
      <c r="E602" s="281"/>
      <c r="F602" s="280"/>
      <c r="G602" s="280"/>
      <c r="H602" s="282"/>
      <c r="I602" s="283"/>
      <c r="J602" s="150"/>
      <c r="K602" s="150"/>
    </row>
    <row r="603" spans="1:11" ht="18.75">
      <c r="A603" s="234"/>
      <c r="B603" s="234"/>
      <c r="C603" s="234"/>
      <c r="D603" s="234"/>
      <c r="E603" s="234"/>
      <c r="F603" s="234"/>
      <c r="G603" s="234"/>
      <c r="H603" s="234"/>
      <c r="I603" s="276"/>
      <c r="J603" s="150"/>
      <c r="K603" s="150"/>
    </row>
    <row r="604" spans="1:11" ht="18.75">
      <c r="A604" s="234"/>
      <c r="B604" s="279"/>
      <c r="C604" s="12"/>
      <c r="D604" s="12"/>
      <c r="E604" s="12"/>
      <c r="F604" s="12"/>
      <c r="G604" s="12"/>
      <c r="H604" s="12"/>
      <c r="I604" s="283" t="s">
        <v>14</v>
      </c>
      <c r="J604" s="150"/>
      <c r="K604" s="150"/>
    </row>
    <row r="605" spans="1:11" ht="19.5">
      <c r="A605" s="284" t="s">
        <v>15</v>
      </c>
      <c r="B605" s="285"/>
      <c r="C605" s="20"/>
      <c r="D605" s="20"/>
      <c r="E605" s="20"/>
      <c r="F605" s="20"/>
      <c r="G605" s="20"/>
      <c r="H605" s="20"/>
      <c r="I605" s="286">
        <f>I613+I614+I615+I621</f>
        <v>41.5101</v>
      </c>
      <c r="J605" s="150"/>
      <c r="K605" s="150"/>
    </row>
    <row r="606" spans="1:11" ht="18.75">
      <c r="A606" s="287" t="s">
        <v>16</v>
      </c>
      <c r="B606" s="288"/>
      <c r="C606" s="288"/>
      <c r="D606" s="288"/>
      <c r="E606" s="288"/>
      <c r="F606" s="288"/>
      <c r="G606" s="288"/>
      <c r="H606" s="288"/>
      <c r="I606" s="289"/>
      <c r="J606" s="150"/>
      <c r="K606" s="150"/>
    </row>
    <row r="607" spans="1:11" ht="93.75">
      <c r="A607" s="290" t="s">
        <v>17</v>
      </c>
      <c r="B607" s="291" t="s">
        <v>18</v>
      </c>
      <c r="C607" s="292" t="s">
        <v>19</v>
      </c>
      <c r="D607" s="293" t="s">
        <v>20</v>
      </c>
      <c r="E607" s="293" t="s">
        <v>21</v>
      </c>
      <c r="F607" s="293" t="s">
        <v>22</v>
      </c>
      <c r="G607" s="292" t="s">
        <v>23</v>
      </c>
      <c r="H607" s="288"/>
      <c r="I607" s="289"/>
      <c r="J607" s="150"/>
      <c r="K607" s="150"/>
    </row>
    <row r="608" spans="1:11" ht="18.75">
      <c r="A608" s="294" t="s">
        <v>24</v>
      </c>
      <c r="B608" s="295">
        <v>1</v>
      </c>
      <c r="C608" s="295">
        <v>15612</v>
      </c>
      <c r="D608" s="296">
        <f>148.9*0.923</f>
        <v>137.43470000000002</v>
      </c>
      <c r="E608" s="297">
        <f>D608*60</f>
        <v>8246.082000000002</v>
      </c>
      <c r="F608" s="292">
        <v>7</v>
      </c>
      <c r="G608" s="295">
        <f>B608*C608/E608*F608</f>
        <v>13.25283934843238</v>
      </c>
      <c r="H608" s="288"/>
      <c r="I608" s="289"/>
      <c r="J608" s="150"/>
      <c r="K608" s="150"/>
    </row>
    <row r="609" spans="1:11" ht="37.5">
      <c r="A609" s="298" t="s">
        <v>25</v>
      </c>
      <c r="B609" s="299">
        <v>1</v>
      </c>
      <c r="C609" s="299">
        <v>12627</v>
      </c>
      <c r="D609" s="296">
        <f>148.9*0.923</f>
        <v>137.43470000000002</v>
      </c>
      <c r="E609" s="300">
        <f>D609*60</f>
        <v>8246.082000000002</v>
      </c>
      <c r="F609" s="301">
        <v>7</v>
      </c>
      <c r="G609" s="299">
        <f>B609*C609/E609*F609</f>
        <v>10.718908688999209</v>
      </c>
      <c r="H609" s="288"/>
      <c r="I609" s="289"/>
      <c r="J609" s="150"/>
      <c r="K609" s="150"/>
    </row>
    <row r="610" spans="1:11" ht="18.75">
      <c r="A610" s="302" t="s">
        <v>26</v>
      </c>
      <c r="B610" s="303"/>
      <c r="C610" s="304"/>
      <c r="D610" s="304"/>
      <c r="E610" s="304"/>
      <c r="F610" s="304"/>
      <c r="G610" s="305">
        <f>ROUND((G608+G609),2)</f>
        <v>23.97</v>
      </c>
      <c r="H610" s="288"/>
      <c r="I610" s="276"/>
      <c r="J610" s="150"/>
      <c r="K610" s="150"/>
    </row>
    <row r="611" spans="1:11" ht="18.75">
      <c r="A611" s="465" t="s">
        <v>751</v>
      </c>
      <c r="B611" s="466"/>
      <c r="C611" s="466"/>
      <c r="D611" s="466"/>
      <c r="E611" s="466"/>
      <c r="F611" s="466"/>
      <c r="G611" s="306"/>
      <c r="H611" s="288"/>
      <c r="I611" s="307">
        <f>G610*G611</f>
        <v>0</v>
      </c>
      <c r="J611" s="150"/>
      <c r="K611" s="150"/>
    </row>
    <row r="612" spans="1:11" ht="18.75">
      <c r="A612" s="463" t="s">
        <v>28</v>
      </c>
      <c r="B612" s="464"/>
      <c r="C612" s="464"/>
      <c r="D612" s="464"/>
      <c r="E612" s="464"/>
      <c r="F612" s="308" t="s">
        <v>29</v>
      </c>
      <c r="G612" s="309">
        <v>1.33</v>
      </c>
      <c r="H612" s="303"/>
      <c r="I612" s="310">
        <f>G610*G612</f>
        <v>31.8801</v>
      </c>
      <c r="J612" s="150"/>
      <c r="K612" s="150"/>
    </row>
    <row r="613" spans="1:11" ht="19.5">
      <c r="A613" s="311" t="s">
        <v>30</v>
      </c>
      <c r="B613" s="303"/>
      <c r="C613" s="303"/>
      <c r="D613" s="303"/>
      <c r="E613" s="303"/>
      <c r="F613" s="303"/>
      <c r="G613" s="312"/>
      <c r="H613" s="303"/>
      <c r="I613" s="286">
        <f>I611+I612</f>
        <v>31.8801</v>
      </c>
      <c r="J613" s="150"/>
      <c r="K613" s="150"/>
    </row>
    <row r="614" spans="1:11" ht="19.5">
      <c r="A614" s="311" t="s">
        <v>31</v>
      </c>
      <c r="B614" s="313"/>
      <c r="C614" s="303"/>
      <c r="D614" s="303"/>
      <c r="E614" s="303"/>
      <c r="F614" s="303"/>
      <c r="G614" s="314">
        <v>30.2</v>
      </c>
      <c r="H614" s="303" t="s">
        <v>32</v>
      </c>
      <c r="I614" s="286">
        <f>ROUND((I613*G614/100),2)</f>
        <v>9.63</v>
      </c>
      <c r="J614" s="150"/>
      <c r="K614" s="150"/>
    </row>
    <row r="615" spans="1:11" ht="19.5">
      <c r="A615" s="311" t="s">
        <v>33</v>
      </c>
      <c r="B615" s="313"/>
      <c r="C615" s="303"/>
      <c r="D615" s="303"/>
      <c r="E615" s="303"/>
      <c r="F615" s="304" t="s">
        <v>34</v>
      </c>
      <c r="G615" s="303"/>
      <c r="H615" s="303"/>
      <c r="I615" s="286"/>
      <c r="J615" s="150"/>
      <c r="K615" s="150"/>
    </row>
    <row r="616" spans="1:11" ht="56.25">
      <c r="A616" s="315" t="s">
        <v>35</v>
      </c>
      <c r="B616" s="316" t="s">
        <v>36</v>
      </c>
      <c r="C616" s="317" t="s">
        <v>37</v>
      </c>
      <c r="D616" s="318" t="s">
        <v>38</v>
      </c>
      <c r="E616" s="318" t="s">
        <v>39</v>
      </c>
      <c r="F616" s="318" t="s">
        <v>40</v>
      </c>
      <c r="G616" s="288"/>
      <c r="H616" s="288"/>
      <c r="I616" s="289"/>
      <c r="J616" s="150"/>
      <c r="K616" s="150"/>
    </row>
    <row r="617" spans="1:11" ht="18.75">
      <c r="A617" s="294" t="s">
        <v>41</v>
      </c>
      <c r="B617" s="295"/>
      <c r="C617" s="295"/>
      <c r="D617" s="319"/>
      <c r="E617" s="320"/>
      <c r="F617" s="320">
        <f>E617*C617</f>
        <v>0</v>
      </c>
      <c r="G617" s="321"/>
      <c r="H617" s="288"/>
      <c r="I617" s="289"/>
      <c r="J617" s="150"/>
      <c r="K617" s="150"/>
    </row>
    <row r="618" spans="1:11" ht="18.75">
      <c r="A618" s="294" t="s">
        <v>43</v>
      </c>
      <c r="B618" s="295"/>
      <c r="C618" s="295"/>
      <c r="D618" s="319"/>
      <c r="E618" s="320"/>
      <c r="F618" s="320">
        <f>E618*C618</f>
        <v>0</v>
      </c>
      <c r="G618" s="321"/>
      <c r="H618" s="288"/>
      <c r="I618" s="289"/>
      <c r="J618" s="150"/>
      <c r="K618" s="150"/>
    </row>
    <row r="619" spans="1:11" ht="37.5">
      <c r="A619" s="294" t="s">
        <v>44</v>
      </c>
      <c r="B619" s="295"/>
      <c r="C619" s="295"/>
      <c r="D619" s="319"/>
      <c r="E619" s="320"/>
      <c r="F619" s="320">
        <f>E619*C619</f>
        <v>0</v>
      </c>
      <c r="G619" s="321"/>
      <c r="H619" s="288"/>
      <c r="I619" s="289"/>
      <c r="J619" s="150"/>
      <c r="K619" s="150"/>
    </row>
    <row r="620" spans="1:11" ht="18.75">
      <c r="A620" s="322" t="s">
        <v>46</v>
      </c>
      <c r="B620" s="299"/>
      <c r="C620" s="299"/>
      <c r="D620" s="323"/>
      <c r="E620" s="301"/>
      <c r="F620" s="324">
        <f>SUM(F617:F619)</f>
        <v>0</v>
      </c>
      <c r="G620" s="321"/>
      <c r="H620" s="288"/>
      <c r="I620" s="289"/>
      <c r="J620" s="150"/>
      <c r="K620" s="150"/>
    </row>
    <row r="621" spans="1:11" ht="19.5">
      <c r="A621" s="311" t="s">
        <v>47</v>
      </c>
      <c r="B621" s="303"/>
      <c r="C621" s="303"/>
      <c r="D621" s="303"/>
      <c r="E621" s="303"/>
      <c r="F621" s="303"/>
      <c r="G621" s="303"/>
      <c r="H621" s="303"/>
      <c r="I621" s="286">
        <f>ROUND(F627,2)</f>
        <v>0</v>
      </c>
      <c r="J621" s="150"/>
      <c r="K621" s="150"/>
    </row>
    <row r="622" spans="1:11" ht="93.75">
      <c r="A622" s="325" t="s">
        <v>35</v>
      </c>
      <c r="B622" s="326" t="s">
        <v>48</v>
      </c>
      <c r="C622" s="327" t="s">
        <v>49</v>
      </c>
      <c r="D622" s="326" t="s">
        <v>50</v>
      </c>
      <c r="E622" s="288"/>
      <c r="F622" s="288"/>
      <c r="G622" s="288"/>
      <c r="H622" s="288"/>
      <c r="I622" s="289"/>
      <c r="J622" s="150"/>
      <c r="K622" s="150"/>
    </row>
    <row r="623" spans="1:11" ht="37.5">
      <c r="A623" s="328" t="s">
        <v>51</v>
      </c>
      <c r="B623" s="329"/>
      <c r="C623" s="291"/>
      <c r="D623" s="330">
        <f>B623*C623/100</f>
        <v>0</v>
      </c>
      <c r="E623" s="288"/>
      <c r="F623" s="288"/>
      <c r="G623" s="288"/>
      <c r="H623" s="288"/>
      <c r="I623" s="289"/>
      <c r="J623" s="150"/>
      <c r="K623" s="150"/>
    </row>
    <row r="624" spans="1:11" ht="18.75">
      <c r="A624" s="331" t="s">
        <v>52</v>
      </c>
      <c r="B624" s="332"/>
      <c r="C624" s="291"/>
      <c r="D624" s="330">
        <f>B624*C624/100</f>
        <v>0</v>
      </c>
      <c r="E624" s="288"/>
      <c r="F624" s="288"/>
      <c r="G624" s="288"/>
      <c r="H624" s="288"/>
      <c r="I624" s="289"/>
      <c r="J624" s="150"/>
      <c r="K624" s="150"/>
    </row>
    <row r="625" spans="1:11" ht="18.75">
      <c r="A625" s="319" t="s">
        <v>53</v>
      </c>
      <c r="B625" s="319"/>
      <c r="C625" s="319"/>
      <c r="D625" s="330">
        <f>SUM(D623:D624)</f>
        <v>0</v>
      </c>
      <c r="E625" s="288"/>
      <c r="F625" s="288"/>
      <c r="G625" s="288"/>
      <c r="H625" s="288"/>
      <c r="I625" s="289"/>
      <c r="J625" s="150"/>
      <c r="K625" s="150"/>
    </row>
    <row r="626" spans="1:11" ht="131.25">
      <c r="A626" s="333" t="s">
        <v>54</v>
      </c>
      <c r="B626" s="319"/>
      <c r="C626" s="293" t="s">
        <v>752</v>
      </c>
      <c r="D626" s="319"/>
      <c r="E626" s="334" t="s">
        <v>56</v>
      </c>
      <c r="F626" s="467" t="s">
        <v>57</v>
      </c>
      <c r="G626" s="468"/>
      <c r="H626" s="288"/>
      <c r="I626" s="289"/>
      <c r="J626" s="150"/>
      <c r="K626" s="150"/>
    </row>
    <row r="627" spans="1:11" ht="19.5">
      <c r="A627" s="330">
        <f>D625</f>
        <v>0</v>
      </c>
      <c r="B627" s="292"/>
      <c r="C627" s="297">
        <f>D608*60*12</f>
        <v>98952.98400000003</v>
      </c>
      <c r="D627" s="292"/>
      <c r="E627" s="292">
        <f>F609</f>
        <v>7</v>
      </c>
      <c r="F627" s="469">
        <f>(A627/C627*E627)</f>
        <v>0</v>
      </c>
      <c r="G627" s="470"/>
      <c r="H627" s="288"/>
      <c r="I627" s="289"/>
      <c r="J627" s="150"/>
      <c r="K627" s="150"/>
    </row>
    <row r="628" spans="1:11" ht="19.5">
      <c r="A628" s="335" t="s">
        <v>58</v>
      </c>
      <c r="B628" s="336"/>
      <c r="C628" s="288"/>
      <c r="D628" s="337"/>
      <c r="E628" s="338"/>
      <c r="F628" s="288"/>
      <c r="G628" s="288"/>
      <c r="H628" s="288"/>
      <c r="I628" s="339">
        <f>I629+I631+I632</f>
        <v>358.49</v>
      </c>
      <c r="J628" s="150"/>
      <c r="K628" s="150"/>
    </row>
    <row r="629" spans="1:11" ht="19.5">
      <c r="A629" s="311" t="s">
        <v>59</v>
      </c>
      <c r="B629" s="313"/>
      <c r="C629" s="303"/>
      <c r="D629" s="304"/>
      <c r="E629" s="340"/>
      <c r="F629" s="303"/>
      <c r="G629" s="303"/>
      <c r="H629" s="303"/>
      <c r="I629" s="286">
        <v>26.22</v>
      </c>
      <c r="J629" s="150"/>
      <c r="K629" s="150"/>
    </row>
    <row r="630" spans="1:11" ht="18.75">
      <c r="A630" s="463" t="s">
        <v>60</v>
      </c>
      <c r="B630" s="464"/>
      <c r="C630" s="464"/>
      <c r="D630" s="464"/>
      <c r="E630" s="464"/>
      <c r="F630" s="341" t="s">
        <v>61</v>
      </c>
      <c r="G630" s="342">
        <v>1.05</v>
      </c>
      <c r="H630" s="288"/>
      <c r="I630" s="343"/>
      <c r="J630" s="150"/>
      <c r="K630" s="150"/>
    </row>
    <row r="631" spans="1:11" ht="19.5">
      <c r="A631" s="311" t="s">
        <v>62</v>
      </c>
      <c r="B631" s="313"/>
      <c r="C631" s="303"/>
      <c r="D631" s="303"/>
      <c r="E631" s="303"/>
      <c r="F631" s="303"/>
      <c r="G631" s="314">
        <v>30.2</v>
      </c>
      <c r="H631" s="303" t="s">
        <v>32</v>
      </c>
      <c r="I631" s="286">
        <f>ROUND(I629*G631%,2)</f>
        <v>7.92</v>
      </c>
      <c r="J631" s="150"/>
      <c r="K631" s="150"/>
    </row>
    <row r="632" spans="1:11" ht="19.5">
      <c r="A632" s="344" t="s">
        <v>63</v>
      </c>
      <c r="B632" s="345"/>
      <c r="C632" s="345"/>
      <c r="D632" s="346"/>
      <c r="E632" s="347"/>
      <c r="F632" s="345"/>
      <c r="G632" s="345"/>
      <c r="H632" s="345"/>
      <c r="I632" s="348">
        <v>324.35</v>
      </c>
      <c r="J632" s="150"/>
      <c r="K632" s="150"/>
    </row>
    <row r="633" spans="1:11" ht="18.75">
      <c r="A633" s="461" t="s">
        <v>64</v>
      </c>
      <c r="B633" s="462"/>
      <c r="C633" s="462"/>
      <c r="D633" s="462"/>
      <c r="E633" s="349"/>
      <c r="F633" s="350" t="s">
        <v>65</v>
      </c>
      <c r="G633" s="351">
        <v>1.92</v>
      </c>
      <c r="H633" s="352"/>
      <c r="I633" s="353"/>
      <c r="J633" s="150"/>
      <c r="K633" s="150"/>
    </row>
    <row r="634" spans="1:11" ht="19.5">
      <c r="A634" s="284" t="s">
        <v>66</v>
      </c>
      <c r="B634" s="354"/>
      <c r="C634" s="303"/>
      <c r="D634" s="303"/>
      <c r="E634" s="303"/>
      <c r="F634" s="303"/>
      <c r="G634" s="303"/>
      <c r="H634" s="303"/>
      <c r="I634" s="286">
        <f>I628+I605</f>
        <v>400.00010000000003</v>
      </c>
      <c r="J634" s="150"/>
      <c r="K634" s="150"/>
    </row>
    <row r="635" spans="1:11" ht="19.5">
      <c r="A635" s="284" t="s">
        <v>72</v>
      </c>
      <c r="B635" s="354"/>
      <c r="C635" s="303"/>
      <c r="D635" s="303"/>
      <c r="E635" s="303"/>
      <c r="F635" s="303"/>
      <c r="G635" s="355">
        <f>I636/I634-1</f>
        <v>-2.499999375293882E-07</v>
      </c>
      <c r="H635" s="303"/>
      <c r="I635" s="286">
        <f>I636-I634</f>
        <v>-0.00010000000003174137</v>
      </c>
      <c r="J635" s="150"/>
      <c r="K635" s="150"/>
    </row>
    <row r="636" spans="1:11" ht="19.5">
      <c r="A636" s="284" t="s">
        <v>67</v>
      </c>
      <c r="B636" s="354"/>
      <c r="C636" s="303"/>
      <c r="D636" s="303"/>
      <c r="E636" s="303"/>
      <c r="F636" s="303"/>
      <c r="G636" s="303"/>
      <c r="H636" s="303"/>
      <c r="I636" s="286">
        <v>400</v>
      </c>
      <c r="J636" s="150"/>
      <c r="K636" s="150"/>
    </row>
    <row r="637" spans="1:11" ht="18.75">
      <c r="A637" s="234"/>
      <c r="B637" s="234"/>
      <c r="C637" s="234"/>
      <c r="D637" s="234"/>
      <c r="E637" s="234"/>
      <c r="F637" s="234"/>
      <c r="G637" s="234"/>
      <c r="H637" s="234"/>
      <c r="I637" s="276"/>
      <c r="J637" s="150"/>
      <c r="K637" s="150"/>
    </row>
    <row r="638" spans="1:11" ht="18.75">
      <c r="A638" s="278" t="s">
        <v>68</v>
      </c>
      <c r="B638" s="234"/>
      <c r="C638" s="234"/>
      <c r="D638" s="234"/>
      <c r="E638" s="234"/>
      <c r="F638" s="234"/>
      <c r="G638" s="352" t="s">
        <v>462</v>
      </c>
      <c r="H638" s="234"/>
      <c r="I638" s="276"/>
      <c r="J638" s="150"/>
      <c r="K638" s="150"/>
    </row>
    <row r="639" spans="1:11" ht="18.75">
      <c r="A639" s="234" t="s">
        <v>461</v>
      </c>
      <c r="B639" s="234"/>
      <c r="C639" s="234"/>
      <c r="D639" s="234"/>
      <c r="E639" s="234"/>
      <c r="F639" s="234"/>
      <c r="G639" s="234"/>
      <c r="H639" s="234"/>
      <c r="I639" s="276"/>
      <c r="J639" s="150"/>
      <c r="K639" s="150"/>
    </row>
    <row r="640" spans="1:11" ht="18.75">
      <c r="A640" s="234"/>
      <c r="B640" s="234"/>
      <c r="C640" s="234"/>
      <c r="D640" s="234"/>
      <c r="E640" s="234"/>
      <c r="F640" s="234"/>
      <c r="G640" s="234"/>
      <c r="H640" s="234"/>
      <c r="I640" s="276"/>
      <c r="J640" s="150"/>
      <c r="K640" s="150"/>
    </row>
    <row r="641" spans="1:11" ht="18.75">
      <c r="A641" s="234"/>
      <c r="B641" s="234"/>
      <c r="C641" s="234"/>
      <c r="D641" s="234"/>
      <c r="E641" s="234"/>
      <c r="F641" s="234"/>
      <c r="G641" s="234"/>
      <c r="H641" s="234"/>
      <c r="I641" s="276"/>
      <c r="J641" s="150"/>
      <c r="K641" s="150"/>
    </row>
    <row r="642" spans="1:11" ht="18.75">
      <c r="A642" s="234"/>
      <c r="B642" s="234"/>
      <c r="C642" s="234"/>
      <c r="D642" s="234"/>
      <c r="E642" s="234"/>
      <c r="F642" s="234"/>
      <c r="G642" s="234"/>
      <c r="H642" s="234"/>
      <c r="I642" s="276"/>
      <c r="J642" s="150"/>
      <c r="K642" s="150"/>
    </row>
    <row r="643" spans="1:11" ht="18.75">
      <c r="A643" s="234"/>
      <c r="B643" s="234"/>
      <c r="C643" s="234"/>
      <c r="D643" s="234"/>
      <c r="E643" s="234"/>
      <c r="F643" s="234"/>
      <c r="G643" s="234"/>
      <c r="H643" s="234"/>
      <c r="I643" s="276"/>
      <c r="J643" s="150"/>
      <c r="K643" s="150"/>
    </row>
    <row r="644" spans="1:11" ht="18.75">
      <c r="A644" s="234"/>
      <c r="B644" s="234"/>
      <c r="C644" s="234"/>
      <c r="D644" s="234"/>
      <c r="E644" s="234"/>
      <c r="F644" s="234"/>
      <c r="G644" s="234"/>
      <c r="H644" s="234"/>
      <c r="I644" s="276"/>
      <c r="J644" s="150"/>
      <c r="K644" s="150"/>
    </row>
    <row r="645" spans="1:11" ht="18.75">
      <c r="A645" s="234"/>
      <c r="B645" s="234"/>
      <c r="C645" s="234"/>
      <c r="D645" s="234"/>
      <c r="E645" s="234"/>
      <c r="F645" s="234"/>
      <c r="G645" s="234"/>
      <c r="H645" s="234"/>
      <c r="I645" s="276"/>
      <c r="J645" s="150"/>
      <c r="K645" s="150"/>
    </row>
    <row r="646" spans="1:11" ht="18.75">
      <c r="A646" s="234"/>
      <c r="B646" s="234"/>
      <c r="C646" s="234"/>
      <c r="D646" s="234"/>
      <c r="E646" s="234"/>
      <c r="F646" s="234"/>
      <c r="G646" s="234"/>
      <c r="H646" s="234"/>
      <c r="I646" s="276"/>
      <c r="J646" s="150"/>
      <c r="K646" s="150"/>
    </row>
    <row r="647" spans="1:11" ht="18.75">
      <c r="A647" s="234"/>
      <c r="B647" s="234"/>
      <c r="C647" s="234"/>
      <c r="D647" s="234"/>
      <c r="E647" s="234"/>
      <c r="F647" s="234"/>
      <c r="G647" s="234"/>
      <c r="H647" s="234"/>
      <c r="I647" s="276"/>
      <c r="J647" s="150"/>
      <c r="K647" s="150"/>
    </row>
    <row r="648" spans="1:11" ht="18.75">
      <c r="A648" s="234"/>
      <c r="B648" s="234"/>
      <c r="C648" s="234"/>
      <c r="D648" s="234"/>
      <c r="E648" s="234"/>
      <c r="F648" s="234"/>
      <c r="G648" s="234"/>
      <c r="H648" s="234"/>
      <c r="I648" s="276"/>
      <c r="J648" s="150"/>
      <c r="K648" s="150"/>
    </row>
    <row r="649" spans="1:11" ht="18.75">
      <c r="A649" s="234"/>
      <c r="B649" s="234"/>
      <c r="C649" s="234"/>
      <c r="D649" s="234"/>
      <c r="E649" s="234"/>
      <c r="F649" s="234"/>
      <c r="G649" s="234"/>
      <c r="H649" s="234"/>
      <c r="I649" s="276"/>
      <c r="J649" s="150"/>
      <c r="K649" s="150"/>
    </row>
    <row r="650" spans="1:11" ht="18.75">
      <c r="A650" s="234"/>
      <c r="B650" s="234"/>
      <c r="C650" s="234"/>
      <c r="D650" s="234"/>
      <c r="E650" s="234"/>
      <c r="F650" s="234"/>
      <c r="G650" s="234"/>
      <c r="H650" s="234"/>
      <c r="I650" s="276"/>
      <c r="J650" s="150"/>
      <c r="K650" s="150"/>
    </row>
    <row r="651" spans="1:11" ht="18.75">
      <c r="A651" s="234"/>
      <c r="B651" s="234"/>
      <c r="C651" s="234"/>
      <c r="D651" s="234"/>
      <c r="E651" s="234"/>
      <c r="F651" s="234"/>
      <c r="G651" s="234"/>
      <c r="H651" s="234"/>
      <c r="I651" s="276"/>
      <c r="J651" s="150"/>
      <c r="K651" s="150"/>
    </row>
    <row r="652" spans="1:11" ht="18.75">
      <c r="A652" s="234"/>
      <c r="B652" s="234"/>
      <c r="C652" s="234"/>
      <c r="D652" s="234"/>
      <c r="E652" s="234"/>
      <c r="F652" s="234"/>
      <c r="G652" s="234"/>
      <c r="H652" s="234"/>
      <c r="I652" s="276"/>
      <c r="J652" s="150"/>
      <c r="K652" s="150"/>
    </row>
    <row r="653" spans="1:11" ht="18.75">
      <c r="A653" s="234"/>
      <c r="B653" s="234"/>
      <c r="C653" s="234"/>
      <c r="D653" s="234"/>
      <c r="E653" s="234"/>
      <c r="F653" s="234"/>
      <c r="G653" s="234"/>
      <c r="H653" s="234"/>
      <c r="I653" s="276"/>
      <c r="J653" s="150"/>
      <c r="K653" s="150"/>
    </row>
    <row r="654" spans="1:11" ht="18.75">
      <c r="A654" s="234"/>
      <c r="B654" s="234"/>
      <c r="C654" s="234"/>
      <c r="D654" s="234"/>
      <c r="E654" s="234"/>
      <c r="F654" s="234"/>
      <c r="G654" s="234"/>
      <c r="H654" s="234"/>
      <c r="I654" s="276"/>
      <c r="J654" s="150"/>
      <c r="K654" s="150"/>
    </row>
    <row r="655" spans="1:11" ht="18.75">
      <c r="A655" s="234"/>
      <c r="B655" s="234"/>
      <c r="C655" s="234"/>
      <c r="D655" s="234"/>
      <c r="E655" s="234"/>
      <c r="F655" s="234"/>
      <c r="G655" s="234"/>
      <c r="H655" s="234"/>
      <c r="I655" s="276"/>
      <c r="J655" s="150"/>
      <c r="K655" s="150"/>
    </row>
    <row r="656" spans="1:11" ht="18.75">
      <c r="A656" s="234"/>
      <c r="B656" s="234"/>
      <c r="C656" s="234"/>
      <c r="D656" s="234"/>
      <c r="E656" s="234"/>
      <c r="F656" s="234"/>
      <c r="G656" s="234"/>
      <c r="H656" s="234"/>
      <c r="I656" s="276"/>
      <c r="J656" s="150"/>
      <c r="K656" s="150"/>
    </row>
    <row r="657" spans="1:11" ht="18.75">
      <c r="A657" s="234"/>
      <c r="B657" s="234"/>
      <c r="C657" s="234"/>
      <c r="D657" s="234"/>
      <c r="E657" s="234"/>
      <c r="F657" s="234"/>
      <c r="G657" s="234"/>
      <c r="H657" s="234"/>
      <c r="I657" s="276"/>
      <c r="J657" s="150"/>
      <c r="K657" s="150"/>
    </row>
    <row r="658" spans="1:11" ht="18.75">
      <c r="A658" s="234"/>
      <c r="B658" s="234"/>
      <c r="C658" s="234"/>
      <c r="D658" s="234"/>
      <c r="E658" s="234"/>
      <c r="F658" s="234"/>
      <c r="G658" s="234"/>
      <c r="H658" s="234"/>
      <c r="I658" s="276"/>
      <c r="J658" s="150"/>
      <c r="K658" s="150"/>
    </row>
    <row r="659" spans="1:11" ht="18.75">
      <c r="A659" s="234"/>
      <c r="B659" s="234"/>
      <c r="C659" s="234"/>
      <c r="D659" s="234"/>
      <c r="E659" s="234"/>
      <c r="F659" s="234"/>
      <c r="G659" s="234"/>
      <c r="H659" s="234"/>
      <c r="I659" s="276"/>
      <c r="J659" s="150"/>
      <c r="K659" s="150"/>
    </row>
    <row r="660" spans="1:11" ht="18.75">
      <c r="A660" s="234"/>
      <c r="B660" s="234"/>
      <c r="C660" s="234"/>
      <c r="D660" s="234"/>
      <c r="E660" s="234"/>
      <c r="F660" s="234"/>
      <c r="G660" s="234"/>
      <c r="H660" s="234"/>
      <c r="I660" s="276"/>
      <c r="J660" s="150"/>
      <c r="K660" s="150"/>
    </row>
    <row r="661" spans="1:11" ht="18.75">
      <c r="A661" s="234"/>
      <c r="B661" s="234"/>
      <c r="C661" s="234"/>
      <c r="D661" s="234"/>
      <c r="E661" s="234"/>
      <c r="F661" s="234"/>
      <c r="G661" s="234"/>
      <c r="H661" s="234"/>
      <c r="I661" s="276"/>
      <c r="J661" s="150"/>
      <c r="K661" s="150"/>
    </row>
    <row r="662" spans="1:11" ht="18.75">
      <c r="A662" s="234"/>
      <c r="B662" s="234"/>
      <c r="C662" s="234"/>
      <c r="D662" s="234"/>
      <c r="E662" s="234"/>
      <c r="F662" s="234"/>
      <c r="G662" s="234"/>
      <c r="H662" s="234"/>
      <c r="I662" s="276"/>
      <c r="J662" s="150"/>
      <c r="K662" s="150"/>
    </row>
    <row r="663" spans="1:11" ht="18.75">
      <c r="A663" s="274"/>
      <c r="B663" s="234"/>
      <c r="C663" s="234"/>
      <c r="D663" s="234"/>
      <c r="E663" s="234"/>
      <c r="F663" s="275" t="s">
        <v>3</v>
      </c>
      <c r="G663" s="234"/>
      <c r="H663" s="234"/>
      <c r="I663" s="276"/>
      <c r="J663" s="150"/>
      <c r="K663" s="150"/>
    </row>
    <row r="664" spans="1:11" ht="18.75">
      <c r="A664" s="234"/>
      <c r="B664" s="234"/>
      <c r="C664" s="234"/>
      <c r="D664" s="234"/>
      <c r="E664" s="234"/>
      <c r="F664" s="234" t="s">
        <v>73</v>
      </c>
      <c r="G664" s="234"/>
      <c r="H664" s="276" t="s">
        <v>716</v>
      </c>
      <c r="I664" s="150"/>
      <c r="J664" s="150"/>
      <c r="K664" s="150"/>
    </row>
    <row r="665" spans="1:11" ht="18.75">
      <c r="A665" s="234"/>
      <c r="B665" s="234"/>
      <c r="C665" s="234"/>
      <c r="D665" s="234"/>
      <c r="E665" s="234"/>
      <c r="F665" s="234" t="s">
        <v>757</v>
      </c>
      <c r="G665" s="234"/>
      <c r="H665" s="234"/>
      <c r="I665" s="276" t="s">
        <v>717</v>
      </c>
      <c r="J665" s="150"/>
      <c r="K665" s="150"/>
    </row>
    <row r="666" spans="1:11" ht="18.75">
      <c r="A666" s="12" t="s">
        <v>460</v>
      </c>
      <c r="B666" s="12"/>
      <c r="C666" s="12"/>
      <c r="D666" s="12"/>
      <c r="E666" s="12"/>
      <c r="F666" s="12"/>
      <c r="G666" s="12"/>
      <c r="H666" s="12"/>
      <c r="I666" s="277"/>
      <c r="J666" s="150"/>
      <c r="K666" s="150"/>
    </row>
    <row r="667" spans="1:11" ht="18.75">
      <c r="A667" s="234"/>
      <c r="B667" s="12"/>
      <c r="C667" s="12"/>
      <c r="D667" s="12" t="s">
        <v>9</v>
      </c>
      <c r="E667" s="12"/>
      <c r="F667" s="12"/>
      <c r="G667" s="12"/>
      <c r="H667" s="12"/>
      <c r="I667" s="277"/>
      <c r="J667" s="150"/>
      <c r="K667" s="150"/>
    </row>
    <row r="668" spans="1:11" ht="18.75">
      <c r="A668" s="278" t="s">
        <v>10</v>
      </c>
      <c r="B668" s="276"/>
      <c r="C668" s="276"/>
      <c r="D668" s="279" t="s">
        <v>125</v>
      </c>
      <c r="E668" s="12"/>
      <c r="F668" s="12"/>
      <c r="G668" s="12"/>
      <c r="H668" s="12"/>
      <c r="I668" s="276"/>
      <c r="J668" s="150"/>
      <c r="K668" s="150"/>
    </row>
    <row r="669" spans="1:11" ht="18.75">
      <c r="A669" s="278"/>
      <c r="B669" s="276"/>
      <c r="C669" s="276"/>
      <c r="D669" s="279" t="s">
        <v>126</v>
      </c>
      <c r="E669" s="12"/>
      <c r="F669" s="12"/>
      <c r="G669" s="12"/>
      <c r="H669" s="12"/>
      <c r="I669" s="276"/>
      <c r="J669" s="150"/>
      <c r="K669" s="150"/>
    </row>
    <row r="670" spans="1:11" ht="18.75">
      <c r="A670" s="280" t="s">
        <v>12</v>
      </c>
      <c r="B670" s="276"/>
      <c r="C670" s="276"/>
      <c r="D670" s="281" t="s">
        <v>127</v>
      </c>
      <c r="E670" s="281"/>
      <c r="F670" s="280"/>
      <c r="G670" s="280"/>
      <c r="H670" s="282"/>
      <c r="I670" s="283"/>
      <c r="J670" s="150"/>
      <c r="K670" s="150"/>
    </row>
    <row r="671" spans="1:11" ht="18.75">
      <c r="A671" s="234"/>
      <c r="B671" s="234"/>
      <c r="C671" s="234"/>
      <c r="D671" s="234"/>
      <c r="E671" s="234"/>
      <c r="F671" s="234"/>
      <c r="G671" s="234"/>
      <c r="H671" s="234"/>
      <c r="I671" s="276"/>
      <c r="J671" s="150"/>
      <c r="K671" s="150"/>
    </row>
    <row r="672" spans="1:11" ht="18.75">
      <c r="A672" s="234"/>
      <c r="B672" s="279"/>
      <c r="C672" s="12"/>
      <c r="D672" s="12"/>
      <c r="E672" s="12"/>
      <c r="F672" s="12"/>
      <c r="G672" s="12"/>
      <c r="H672" s="12"/>
      <c r="I672" s="283" t="s">
        <v>14</v>
      </c>
      <c r="J672" s="150"/>
      <c r="K672" s="150"/>
    </row>
    <row r="673" spans="1:11" ht="19.5">
      <c r="A673" s="284" t="s">
        <v>15</v>
      </c>
      <c r="B673" s="285"/>
      <c r="C673" s="20"/>
      <c r="D673" s="20"/>
      <c r="E673" s="20"/>
      <c r="F673" s="20"/>
      <c r="G673" s="20"/>
      <c r="H673" s="20"/>
      <c r="I673" s="286">
        <f>I681+I682+I683+I689</f>
        <v>48.17060000000001</v>
      </c>
      <c r="J673" s="150"/>
      <c r="K673" s="150"/>
    </row>
    <row r="674" spans="1:11" ht="18.75">
      <c r="A674" s="287" t="s">
        <v>16</v>
      </c>
      <c r="B674" s="288"/>
      <c r="C674" s="288"/>
      <c r="D674" s="288"/>
      <c r="E674" s="288"/>
      <c r="F674" s="288"/>
      <c r="G674" s="288"/>
      <c r="H674" s="288"/>
      <c r="I674" s="289"/>
      <c r="J674" s="150"/>
      <c r="K674" s="150"/>
    </row>
    <row r="675" spans="1:11" ht="93.75">
      <c r="A675" s="290" t="s">
        <v>17</v>
      </c>
      <c r="B675" s="291" t="s">
        <v>18</v>
      </c>
      <c r="C675" s="292" t="s">
        <v>19</v>
      </c>
      <c r="D675" s="293" t="s">
        <v>20</v>
      </c>
      <c r="E675" s="293" t="s">
        <v>21</v>
      </c>
      <c r="F675" s="293" t="s">
        <v>22</v>
      </c>
      <c r="G675" s="292" t="s">
        <v>23</v>
      </c>
      <c r="H675" s="288"/>
      <c r="I675" s="289"/>
      <c r="J675" s="150"/>
      <c r="K675" s="150"/>
    </row>
    <row r="676" spans="1:11" ht="18.75">
      <c r="A676" s="294" t="s">
        <v>24</v>
      </c>
      <c r="B676" s="295">
        <v>1</v>
      </c>
      <c r="C676" s="295">
        <v>15612</v>
      </c>
      <c r="D676" s="296">
        <f>136.45*0.923</f>
        <v>125.94335</v>
      </c>
      <c r="E676" s="297">
        <f>D676*60</f>
        <v>7556.601</v>
      </c>
      <c r="F676" s="292">
        <v>10</v>
      </c>
      <c r="G676" s="295">
        <f>B676*C676/E676*F676</f>
        <v>20.66008248946848</v>
      </c>
      <c r="H676" s="288"/>
      <c r="I676" s="289"/>
      <c r="J676" s="150"/>
      <c r="K676" s="150"/>
    </row>
    <row r="677" spans="1:11" ht="37.5">
      <c r="A677" s="298" t="s">
        <v>25</v>
      </c>
      <c r="B677" s="299">
        <v>1</v>
      </c>
      <c r="C677" s="299">
        <v>12627</v>
      </c>
      <c r="D677" s="296">
        <f>159.27*0.923</f>
        <v>147.00621</v>
      </c>
      <c r="E677" s="300">
        <f>D677*60</f>
        <v>8820.3726</v>
      </c>
      <c r="F677" s="301">
        <v>5</v>
      </c>
      <c r="G677" s="299">
        <f>B677*C677/E677*F677</f>
        <v>7.157860882203547</v>
      </c>
      <c r="H677" s="288"/>
      <c r="I677" s="289"/>
      <c r="J677" s="150"/>
      <c r="K677" s="150"/>
    </row>
    <row r="678" spans="1:11" ht="18.75">
      <c r="A678" s="302" t="s">
        <v>26</v>
      </c>
      <c r="B678" s="303"/>
      <c r="C678" s="304"/>
      <c r="D678" s="304"/>
      <c r="E678" s="304"/>
      <c r="F678" s="304"/>
      <c r="G678" s="305">
        <f>ROUND((G676+G677),2)</f>
        <v>27.82</v>
      </c>
      <c r="H678" s="288"/>
      <c r="I678" s="276"/>
      <c r="J678" s="150"/>
      <c r="K678" s="150"/>
    </row>
    <row r="679" spans="1:11" ht="18.75">
      <c r="A679" s="465" t="s">
        <v>751</v>
      </c>
      <c r="B679" s="466"/>
      <c r="C679" s="466"/>
      <c r="D679" s="466"/>
      <c r="E679" s="466"/>
      <c r="F679" s="466"/>
      <c r="G679" s="306"/>
      <c r="H679" s="288"/>
      <c r="I679" s="307">
        <f>G678*G679</f>
        <v>0</v>
      </c>
      <c r="J679" s="150"/>
      <c r="K679" s="150"/>
    </row>
    <row r="680" spans="1:11" ht="18.75">
      <c r="A680" s="463" t="s">
        <v>28</v>
      </c>
      <c r="B680" s="464"/>
      <c r="C680" s="464"/>
      <c r="D680" s="464"/>
      <c r="E680" s="464"/>
      <c r="F680" s="308" t="s">
        <v>29</v>
      </c>
      <c r="G680" s="309">
        <v>1.33</v>
      </c>
      <c r="H680" s="303"/>
      <c r="I680" s="310">
        <f>G678*G680</f>
        <v>37.000600000000006</v>
      </c>
      <c r="J680" s="150"/>
      <c r="K680" s="150"/>
    </row>
    <row r="681" spans="1:11" ht="19.5">
      <c r="A681" s="311" t="s">
        <v>30</v>
      </c>
      <c r="B681" s="303"/>
      <c r="C681" s="303"/>
      <c r="D681" s="303"/>
      <c r="E681" s="303"/>
      <c r="F681" s="303"/>
      <c r="G681" s="312"/>
      <c r="H681" s="303"/>
      <c r="I681" s="286">
        <f>I679+I680</f>
        <v>37.000600000000006</v>
      </c>
      <c r="J681" s="150"/>
      <c r="K681" s="150"/>
    </row>
    <row r="682" spans="1:11" ht="19.5">
      <c r="A682" s="311" t="s">
        <v>31</v>
      </c>
      <c r="B682" s="313"/>
      <c r="C682" s="303"/>
      <c r="D682" s="303"/>
      <c r="E682" s="303"/>
      <c r="F682" s="303"/>
      <c r="G682" s="314">
        <v>30.2</v>
      </c>
      <c r="H682" s="303" t="s">
        <v>32</v>
      </c>
      <c r="I682" s="286">
        <f>ROUND((I681*G682/100),2)</f>
        <v>11.17</v>
      </c>
      <c r="J682" s="150"/>
      <c r="K682" s="150"/>
    </row>
    <row r="683" spans="1:11" ht="19.5">
      <c r="A683" s="311" t="s">
        <v>33</v>
      </c>
      <c r="B683" s="313"/>
      <c r="C683" s="303"/>
      <c r="D683" s="303"/>
      <c r="E683" s="303"/>
      <c r="F683" s="304" t="s">
        <v>34</v>
      </c>
      <c r="G683" s="303"/>
      <c r="H683" s="303"/>
      <c r="I683" s="286"/>
      <c r="J683" s="150"/>
      <c r="K683" s="150"/>
    </row>
    <row r="684" spans="1:11" ht="56.25">
      <c r="A684" s="315" t="s">
        <v>35</v>
      </c>
      <c r="B684" s="316" t="s">
        <v>36</v>
      </c>
      <c r="C684" s="317" t="s">
        <v>37</v>
      </c>
      <c r="D684" s="318" t="s">
        <v>38</v>
      </c>
      <c r="E684" s="318" t="s">
        <v>39</v>
      </c>
      <c r="F684" s="318" t="s">
        <v>40</v>
      </c>
      <c r="G684" s="288"/>
      <c r="H684" s="288"/>
      <c r="I684" s="289"/>
      <c r="J684" s="150"/>
      <c r="K684" s="150"/>
    </row>
    <row r="685" spans="1:11" ht="18.75">
      <c r="A685" s="294" t="s">
        <v>41</v>
      </c>
      <c r="B685" s="295"/>
      <c r="C685" s="295">
        <v>1</v>
      </c>
      <c r="D685" s="319"/>
      <c r="E685" s="320">
        <v>80.72</v>
      </c>
      <c r="F685" s="320">
        <f>E685*C685</f>
        <v>80.72</v>
      </c>
      <c r="G685" s="321"/>
      <c r="H685" s="288"/>
      <c r="I685" s="289"/>
      <c r="J685" s="150"/>
      <c r="K685" s="150"/>
    </row>
    <row r="686" spans="1:11" ht="18.75">
      <c r="A686" s="294" t="s">
        <v>43</v>
      </c>
      <c r="B686" s="295"/>
      <c r="C686" s="295"/>
      <c r="D686" s="319"/>
      <c r="E686" s="320"/>
      <c r="F686" s="320">
        <f>E686*C686</f>
        <v>0</v>
      </c>
      <c r="G686" s="321"/>
      <c r="H686" s="288"/>
      <c r="I686" s="289"/>
      <c r="J686" s="150"/>
      <c r="K686" s="150"/>
    </row>
    <row r="687" spans="1:11" ht="37.5">
      <c r="A687" s="294" t="s">
        <v>44</v>
      </c>
      <c r="B687" s="295"/>
      <c r="C687" s="295"/>
      <c r="D687" s="319"/>
      <c r="E687" s="320"/>
      <c r="F687" s="320">
        <f>E687*C687</f>
        <v>0</v>
      </c>
      <c r="G687" s="321"/>
      <c r="H687" s="288"/>
      <c r="I687" s="289"/>
      <c r="J687" s="150"/>
      <c r="K687" s="150"/>
    </row>
    <row r="688" spans="1:11" ht="18.75">
      <c r="A688" s="322" t="s">
        <v>46</v>
      </c>
      <c r="B688" s="299"/>
      <c r="C688" s="299"/>
      <c r="D688" s="323"/>
      <c r="E688" s="301"/>
      <c r="F688" s="324">
        <f>SUM(F685:F687)</f>
        <v>80.72</v>
      </c>
      <c r="G688" s="321"/>
      <c r="H688" s="288"/>
      <c r="I688" s="289"/>
      <c r="J688" s="150"/>
      <c r="K688" s="150"/>
    </row>
    <row r="689" spans="1:11" ht="19.5">
      <c r="A689" s="311" t="s">
        <v>47</v>
      </c>
      <c r="B689" s="303"/>
      <c r="C689" s="303"/>
      <c r="D689" s="303"/>
      <c r="E689" s="303"/>
      <c r="F689" s="303"/>
      <c r="G689" s="303"/>
      <c r="H689" s="303"/>
      <c r="I689" s="286">
        <f>ROUND(F695,2)</f>
        <v>0</v>
      </c>
      <c r="J689" s="150"/>
      <c r="K689" s="150"/>
    </row>
    <row r="690" spans="1:11" ht="93.75">
      <c r="A690" s="325" t="s">
        <v>35</v>
      </c>
      <c r="B690" s="326" t="s">
        <v>48</v>
      </c>
      <c r="C690" s="327" t="s">
        <v>49</v>
      </c>
      <c r="D690" s="326" t="s">
        <v>50</v>
      </c>
      <c r="E690" s="288"/>
      <c r="F690" s="288"/>
      <c r="G690" s="288"/>
      <c r="H690" s="288"/>
      <c r="I690" s="289"/>
      <c r="J690" s="150"/>
      <c r="K690" s="150"/>
    </row>
    <row r="691" spans="1:11" ht="37.5">
      <c r="A691" s="328" t="s">
        <v>51</v>
      </c>
      <c r="B691" s="329"/>
      <c r="C691" s="291"/>
      <c r="D691" s="330">
        <f>B691*C691/100</f>
        <v>0</v>
      </c>
      <c r="E691" s="288"/>
      <c r="F691" s="288"/>
      <c r="G691" s="288"/>
      <c r="H691" s="288"/>
      <c r="I691" s="289"/>
      <c r="J691" s="150"/>
      <c r="K691" s="150"/>
    </row>
    <row r="692" spans="1:11" ht="18.75">
      <c r="A692" s="331" t="s">
        <v>52</v>
      </c>
      <c r="B692" s="332"/>
      <c r="C692" s="291"/>
      <c r="D692" s="330">
        <f>B692*C692/100</f>
        <v>0</v>
      </c>
      <c r="E692" s="288"/>
      <c r="F692" s="288"/>
      <c r="G692" s="288"/>
      <c r="H692" s="288"/>
      <c r="I692" s="289"/>
      <c r="J692" s="150"/>
      <c r="K692" s="150"/>
    </row>
    <row r="693" spans="1:11" ht="18.75">
      <c r="A693" s="319" t="s">
        <v>53</v>
      </c>
      <c r="B693" s="319"/>
      <c r="C693" s="319"/>
      <c r="D693" s="330">
        <f>SUM(D691:D692)</f>
        <v>0</v>
      </c>
      <c r="E693" s="288"/>
      <c r="F693" s="288"/>
      <c r="G693" s="288"/>
      <c r="H693" s="288"/>
      <c r="I693" s="289"/>
      <c r="J693" s="150"/>
      <c r="K693" s="150"/>
    </row>
    <row r="694" spans="1:11" ht="131.25">
      <c r="A694" s="333" t="s">
        <v>54</v>
      </c>
      <c r="B694" s="319"/>
      <c r="C694" s="293" t="s">
        <v>752</v>
      </c>
      <c r="D694" s="319"/>
      <c r="E694" s="334" t="s">
        <v>56</v>
      </c>
      <c r="F694" s="467" t="s">
        <v>57</v>
      </c>
      <c r="G694" s="468"/>
      <c r="H694" s="288"/>
      <c r="I694" s="289"/>
      <c r="J694" s="150"/>
      <c r="K694" s="150"/>
    </row>
    <row r="695" spans="1:11" ht="19.5">
      <c r="A695" s="330">
        <f>D693</f>
        <v>0</v>
      </c>
      <c r="B695" s="292"/>
      <c r="C695" s="297">
        <f>D676*60*12</f>
        <v>90679.212</v>
      </c>
      <c r="D695" s="292"/>
      <c r="E695" s="292">
        <f>F677</f>
        <v>5</v>
      </c>
      <c r="F695" s="469">
        <f>(A695/C695*E695)</f>
        <v>0</v>
      </c>
      <c r="G695" s="470"/>
      <c r="H695" s="288"/>
      <c r="I695" s="289"/>
      <c r="J695" s="150"/>
      <c r="K695" s="150"/>
    </row>
    <row r="696" spans="1:11" ht="19.5">
      <c r="A696" s="335" t="s">
        <v>58</v>
      </c>
      <c r="B696" s="336"/>
      <c r="C696" s="288"/>
      <c r="D696" s="337"/>
      <c r="E696" s="338"/>
      <c r="F696" s="288"/>
      <c r="G696" s="288"/>
      <c r="H696" s="288"/>
      <c r="I696" s="339">
        <v>131.83</v>
      </c>
      <c r="J696" s="150"/>
      <c r="K696" s="150"/>
    </row>
    <row r="697" spans="1:11" ht="19.5">
      <c r="A697" s="311" t="s">
        <v>59</v>
      </c>
      <c r="B697" s="313"/>
      <c r="C697" s="303"/>
      <c r="D697" s="304"/>
      <c r="E697" s="340"/>
      <c r="F697" s="303"/>
      <c r="G697" s="303"/>
      <c r="H697" s="303"/>
      <c r="I697" s="286">
        <v>39.25</v>
      </c>
      <c r="J697" s="150"/>
      <c r="K697" s="150"/>
    </row>
    <row r="698" spans="1:11" ht="18.75">
      <c r="A698" s="463" t="s">
        <v>60</v>
      </c>
      <c r="B698" s="464"/>
      <c r="C698" s="464"/>
      <c r="D698" s="464"/>
      <c r="E698" s="464"/>
      <c r="F698" s="341" t="s">
        <v>61</v>
      </c>
      <c r="G698" s="342">
        <v>1.05</v>
      </c>
      <c r="H698" s="288"/>
      <c r="I698" s="343"/>
      <c r="J698" s="150"/>
      <c r="K698" s="150"/>
    </row>
    <row r="699" spans="1:11" ht="19.5">
      <c r="A699" s="311" t="s">
        <v>62</v>
      </c>
      <c r="B699" s="313"/>
      <c r="C699" s="303"/>
      <c r="D699" s="303"/>
      <c r="E699" s="303"/>
      <c r="F699" s="303"/>
      <c r="G699" s="314">
        <v>30.2</v>
      </c>
      <c r="H699" s="303" t="s">
        <v>32</v>
      </c>
      <c r="I699" s="286">
        <f>ROUND(I697*G699%,2)</f>
        <v>11.85</v>
      </c>
      <c r="J699" s="150"/>
      <c r="K699" s="150"/>
    </row>
    <row r="700" spans="1:11" ht="19.5">
      <c r="A700" s="344" t="s">
        <v>63</v>
      </c>
      <c r="B700" s="345"/>
      <c r="C700" s="345"/>
      <c r="D700" s="346"/>
      <c r="E700" s="347"/>
      <c r="F700" s="345"/>
      <c r="G700" s="345"/>
      <c r="H700" s="345"/>
      <c r="I700" s="348">
        <v>131.83</v>
      </c>
      <c r="J700" s="150"/>
      <c r="K700" s="150"/>
    </row>
    <row r="701" spans="1:11" ht="18.75">
      <c r="A701" s="461" t="s">
        <v>64</v>
      </c>
      <c r="B701" s="462"/>
      <c r="C701" s="462"/>
      <c r="D701" s="462"/>
      <c r="E701" s="349"/>
      <c r="F701" s="350" t="s">
        <v>65</v>
      </c>
      <c r="G701" s="351">
        <v>1.92</v>
      </c>
      <c r="H701" s="352"/>
      <c r="I701" s="353"/>
      <c r="J701" s="150"/>
      <c r="K701" s="150"/>
    </row>
    <row r="702" spans="1:11" ht="19.5">
      <c r="A702" s="284" t="s">
        <v>66</v>
      </c>
      <c r="B702" s="354"/>
      <c r="C702" s="303"/>
      <c r="D702" s="303"/>
      <c r="E702" s="303"/>
      <c r="F702" s="303"/>
      <c r="G702" s="303"/>
      <c r="H702" s="303"/>
      <c r="I702" s="286">
        <f>I696+I673</f>
        <v>180.00060000000002</v>
      </c>
      <c r="J702" s="150"/>
      <c r="K702" s="150"/>
    </row>
    <row r="703" spans="1:11" ht="19.5">
      <c r="A703" s="284" t="s">
        <v>72</v>
      </c>
      <c r="B703" s="354"/>
      <c r="C703" s="303"/>
      <c r="D703" s="303"/>
      <c r="E703" s="303"/>
      <c r="F703" s="303"/>
      <c r="G703" s="355">
        <f>I704/I702-1</f>
        <v>-3.3333222223541625E-06</v>
      </c>
      <c r="H703" s="303"/>
      <c r="I703" s="286">
        <f>I704-I702</f>
        <v>-0.0006000000000199179</v>
      </c>
      <c r="J703" s="150"/>
      <c r="K703" s="150"/>
    </row>
    <row r="704" spans="1:11" ht="19.5">
      <c r="A704" s="284" t="s">
        <v>67</v>
      </c>
      <c r="B704" s="354"/>
      <c r="C704" s="303"/>
      <c r="D704" s="303"/>
      <c r="E704" s="303"/>
      <c r="F704" s="303"/>
      <c r="G704" s="303"/>
      <c r="H704" s="303"/>
      <c r="I704" s="286">
        <v>180</v>
      </c>
      <c r="J704" s="150"/>
      <c r="K704" s="150"/>
    </row>
    <row r="705" spans="1:11" ht="18.75">
      <c r="A705" s="234"/>
      <c r="B705" s="234"/>
      <c r="C705" s="234"/>
      <c r="D705" s="234"/>
      <c r="E705" s="234"/>
      <c r="F705" s="234"/>
      <c r="G705" s="234"/>
      <c r="H705" s="234"/>
      <c r="I705" s="276"/>
      <c r="J705" s="150"/>
      <c r="K705" s="150"/>
    </row>
    <row r="706" spans="1:11" ht="18.75">
      <c r="A706" s="278" t="s">
        <v>68</v>
      </c>
      <c r="B706" s="234"/>
      <c r="C706" s="234"/>
      <c r="D706" s="234"/>
      <c r="E706" s="234"/>
      <c r="F706" s="234"/>
      <c r="G706" s="352" t="s">
        <v>462</v>
      </c>
      <c r="H706" s="234"/>
      <c r="I706" s="276"/>
      <c r="J706" s="150"/>
      <c r="K706" s="150"/>
    </row>
    <row r="707" spans="1:11" ht="18.75">
      <c r="A707" s="234" t="s">
        <v>461</v>
      </c>
      <c r="B707" s="234"/>
      <c r="C707" s="234"/>
      <c r="D707" s="234"/>
      <c r="E707" s="234"/>
      <c r="F707" s="234"/>
      <c r="G707" s="234"/>
      <c r="H707" s="234"/>
      <c r="I707" s="276"/>
      <c r="J707" s="150"/>
      <c r="K707" s="150"/>
    </row>
    <row r="708" spans="1:11" ht="18.75">
      <c r="A708" s="234"/>
      <c r="B708" s="234"/>
      <c r="C708" s="234"/>
      <c r="D708" s="234"/>
      <c r="E708" s="234"/>
      <c r="F708" s="234"/>
      <c r="G708" s="234"/>
      <c r="H708" s="234"/>
      <c r="I708" s="276"/>
      <c r="J708" s="150"/>
      <c r="K708" s="150"/>
    </row>
    <row r="709" spans="1:11" ht="18.75">
      <c r="A709" s="234"/>
      <c r="B709" s="234"/>
      <c r="C709" s="234"/>
      <c r="D709" s="234"/>
      <c r="E709" s="234"/>
      <c r="F709" s="234"/>
      <c r="G709" s="234"/>
      <c r="H709" s="234"/>
      <c r="I709" s="276"/>
      <c r="J709" s="150"/>
      <c r="K709" s="150"/>
    </row>
    <row r="710" spans="1:11" ht="18.75">
      <c r="A710" s="365"/>
      <c r="B710" s="365"/>
      <c r="C710" s="365"/>
      <c r="D710" s="365"/>
      <c r="E710" s="365"/>
      <c r="F710" s="365"/>
      <c r="G710" s="365"/>
      <c r="H710" s="365"/>
      <c r="I710" s="366"/>
      <c r="J710" s="367"/>
      <c r="K710" s="150"/>
    </row>
    <row r="711" spans="1:11" ht="18.75">
      <c r="A711" s="365"/>
      <c r="B711" s="365"/>
      <c r="C711" s="365"/>
      <c r="D711" s="365"/>
      <c r="E711" s="365"/>
      <c r="F711" s="365"/>
      <c r="G711" s="365"/>
      <c r="H711" s="365"/>
      <c r="I711" s="366"/>
      <c r="J711" s="367"/>
      <c r="K711" s="150"/>
    </row>
    <row r="712" spans="1:11" ht="18.75">
      <c r="A712" s="234"/>
      <c r="B712" s="234"/>
      <c r="C712" s="234"/>
      <c r="D712" s="234"/>
      <c r="E712" s="234"/>
      <c r="F712" s="234"/>
      <c r="G712" s="234"/>
      <c r="H712" s="234"/>
      <c r="I712" s="276"/>
      <c r="J712" s="150"/>
      <c r="K712" s="150"/>
    </row>
    <row r="713" spans="1:11" ht="18.75">
      <c r="A713" s="234"/>
      <c r="B713" s="234"/>
      <c r="C713" s="234"/>
      <c r="D713" s="234"/>
      <c r="E713" s="234"/>
      <c r="F713" s="234"/>
      <c r="G713" s="234"/>
      <c r="H713" s="234"/>
      <c r="I713" s="276"/>
      <c r="J713" s="150"/>
      <c r="K713" s="150"/>
    </row>
    <row r="714" spans="1:11" ht="18.75">
      <c r="A714" s="234"/>
      <c r="B714" s="234"/>
      <c r="C714" s="234"/>
      <c r="D714" s="234"/>
      <c r="E714" s="234"/>
      <c r="F714" s="234"/>
      <c r="G714" s="234"/>
      <c r="H714" s="234"/>
      <c r="I714" s="276"/>
      <c r="J714" s="150"/>
      <c r="K714" s="150"/>
    </row>
    <row r="715" spans="1:11" ht="18.75">
      <c r="A715" s="234"/>
      <c r="B715" s="234"/>
      <c r="C715" s="234"/>
      <c r="D715" s="234"/>
      <c r="E715" s="234"/>
      <c r="F715" s="234"/>
      <c r="G715" s="234"/>
      <c r="H715" s="234"/>
      <c r="I715" s="276"/>
      <c r="J715" s="150"/>
      <c r="K715" s="150"/>
    </row>
    <row r="716" spans="1:11" ht="18.75">
      <c r="A716" s="234"/>
      <c r="B716" s="234"/>
      <c r="C716" s="234"/>
      <c r="D716" s="234"/>
      <c r="E716" s="234"/>
      <c r="F716" s="234"/>
      <c r="G716" s="234"/>
      <c r="H716" s="234"/>
      <c r="I716" s="276"/>
      <c r="J716" s="150"/>
      <c r="K716" s="150"/>
    </row>
    <row r="717" spans="1:11" ht="18.75">
      <c r="A717" s="234"/>
      <c r="B717" s="234"/>
      <c r="C717" s="234"/>
      <c r="D717" s="234"/>
      <c r="E717" s="234"/>
      <c r="F717" s="234"/>
      <c r="G717" s="234"/>
      <c r="H717" s="234"/>
      <c r="I717" s="276"/>
      <c r="J717" s="150"/>
      <c r="K717" s="150"/>
    </row>
    <row r="718" spans="1:11" ht="18.75">
      <c r="A718" s="234"/>
      <c r="B718" s="234"/>
      <c r="C718" s="234"/>
      <c r="D718" s="234"/>
      <c r="E718" s="234"/>
      <c r="F718" s="234"/>
      <c r="G718" s="234"/>
      <c r="H718" s="234"/>
      <c r="I718" s="276"/>
      <c r="J718" s="150"/>
      <c r="K718" s="150"/>
    </row>
    <row r="719" spans="1:11" ht="18.75">
      <c r="A719" s="234"/>
      <c r="B719" s="234"/>
      <c r="C719" s="234"/>
      <c r="D719" s="234"/>
      <c r="E719" s="234"/>
      <c r="F719" s="234"/>
      <c r="G719" s="234"/>
      <c r="H719" s="234"/>
      <c r="I719" s="276"/>
      <c r="J719" s="150"/>
      <c r="K719" s="150"/>
    </row>
    <row r="720" spans="1:11" ht="18.75">
      <c r="A720" s="234"/>
      <c r="B720" s="234"/>
      <c r="C720" s="234"/>
      <c r="D720" s="234"/>
      <c r="E720" s="234"/>
      <c r="F720" s="234"/>
      <c r="G720" s="234"/>
      <c r="H720" s="234"/>
      <c r="I720" s="276"/>
      <c r="J720" s="150"/>
      <c r="K720" s="150"/>
    </row>
    <row r="721" spans="1:11" ht="18.75">
      <c r="A721" s="234"/>
      <c r="B721" s="234"/>
      <c r="C721" s="234"/>
      <c r="D721" s="234"/>
      <c r="E721" s="234"/>
      <c r="F721" s="234"/>
      <c r="G721" s="234"/>
      <c r="H721" s="234"/>
      <c r="I721" s="276"/>
      <c r="J721" s="150"/>
      <c r="K721" s="150"/>
    </row>
    <row r="722" spans="1:11" ht="18.75">
      <c r="A722" s="234"/>
      <c r="B722" s="234"/>
      <c r="C722" s="234"/>
      <c r="D722" s="234"/>
      <c r="E722" s="234"/>
      <c r="F722" s="234"/>
      <c r="G722" s="234"/>
      <c r="H722" s="234"/>
      <c r="I722" s="276"/>
      <c r="J722" s="150"/>
      <c r="K722" s="150"/>
    </row>
    <row r="723" spans="1:11" ht="18.75">
      <c r="A723" s="234"/>
      <c r="B723" s="234"/>
      <c r="C723" s="234"/>
      <c r="D723" s="234"/>
      <c r="E723" s="234"/>
      <c r="F723" s="234"/>
      <c r="G723" s="234"/>
      <c r="H723" s="234"/>
      <c r="I723" s="276"/>
      <c r="J723" s="150"/>
      <c r="K723" s="150"/>
    </row>
    <row r="724" spans="1:11" ht="18.75">
      <c r="A724" s="234"/>
      <c r="B724" s="234"/>
      <c r="C724" s="234"/>
      <c r="D724" s="234"/>
      <c r="E724" s="234"/>
      <c r="F724" s="234"/>
      <c r="G724" s="234"/>
      <c r="H724" s="234"/>
      <c r="I724" s="276"/>
      <c r="J724" s="150"/>
      <c r="K724" s="150"/>
    </row>
    <row r="725" spans="1:11" ht="18.75">
      <c r="A725" s="234"/>
      <c r="B725" s="234"/>
      <c r="C725" s="234"/>
      <c r="D725" s="234"/>
      <c r="E725" s="234"/>
      <c r="F725" s="234"/>
      <c r="G725" s="234"/>
      <c r="H725" s="234"/>
      <c r="I725" s="276"/>
      <c r="J725" s="150"/>
      <c r="K725" s="150"/>
    </row>
    <row r="726" spans="1:11" ht="18.75">
      <c r="A726" s="234"/>
      <c r="B726" s="234"/>
      <c r="C726" s="234"/>
      <c r="D726" s="234"/>
      <c r="E726" s="234"/>
      <c r="F726" s="234"/>
      <c r="G726" s="234"/>
      <c r="H726" s="234"/>
      <c r="I726" s="276"/>
      <c r="J726" s="150"/>
      <c r="K726" s="150"/>
    </row>
    <row r="727" spans="1:11" ht="18.75">
      <c r="A727" s="234"/>
      <c r="B727" s="234"/>
      <c r="C727" s="234"/>
      <c r="D727" s="234"/>
      <c r="E727" s="234"/>
      <c r="F727" s="234"/>
      <c r="G727" s="234"/>
      <c r="H727" s="234"/>
      <c r="I727" s="276"/>
      <c r="J727" s="150"/>
      <c r="K727" s="150"/>
    </row>
    <row r="728" spans="1:11" ht="18.75">
      <c r="A728" s="234"/>
      <c r="B728" s="234"/>
      <c r="C728" s="234"/>
      <c r="D728" s="234"/>
      <c r="E728" s="234"/>
      <c r="F728" s="234"/>
      <c r="G728" s="234"/>
      <c r="H728" s="234"/>
      <c r="I728" s="276"/>
      <c r="J728" s="150"/>
      <c r="K728" s="150"/>
    </row>
    <row r="729" spans="1:11" ht="18.75">
      <c r="A729" s="274"/>
      <c r="B729" s="234"/>
      <c r="C729" s="234"/>
      <c r="D729" s="234"/>
      <c r="E729" s="234"/>
      <c r="F729" s="275" t="s">
        <v>3</v>
      </c>
      <c r="G729" s="234"/>
      <c r="H729" s="234"/>
      <c r="I729" s="276"/>
      <c r="J729" s="150"/>
      <c r="K729" s="150"/>
    </row>
    <row r="730" spans="1:11" ht="18.75">
      <c r="A730" s="234"/>
      <c r="B730" s="234"/>
      <c r="C730" s="234"/>
      <c r="D730" s="234"/>
      <c r="E730" s="234"/>
      <c r="F730" s="234" t="s">
        <v>73</v>
      </c>
      <c r="G730" s="234"/>
      <c r="H730" s="276" t="s">
        <v>716</v>
      </c>
      <c r="I730" s="150"/>
      <c r="J730" s="150"/>
      <c r="K730" s="150"/>
    </row>
    <row r="731" spans="1:11" ht="18.75">
      <c r="A731" s="234"/>
      <c r="B731" s="234"/>
      <c r="C731" s="234"/>
      <c r="D731" s="234"/>
      <c r="E731" s="234"/>
      <c r="F731" s="234">
        <v>21</v>
      </c>
      <c r="G731" s="234" t="s">
        <v>694</v>
      </c>
      <c r="H731" s="234"/>
      <c r="I731" s="276" t="s">
        <v>717</v>
      </c>
      <c r="J731" s="150"/>
      <c r="K731" s="150"/>
    </row>
    <row r="732" spans="1:11" ht="18.75">
      <c r="A732" s="12" t="s">
        <v>460</v>
      </c>
      <c r="B732" s="12"/>
      <c r="C732" s="12"/>
      <c r="D732" s="12"/>
      <c r="E732" s="12"/>
      <c r="F732" s="12"/>
      <c r="G732" s="12"/>
      <c r="H732" s="12"/>
      <c r="I732" s="277"/>
      <c r="J732" s="150"/>
      <c r="K732" s="150"/>
    </row>
    <row r="733" spans="1:11" ht="18.75">
      <c r="A733" s="234"/>
      <c r="B733" s="12"/>
      <c r="C733" s="12"/>
      <c r="D733" s="12" t="s">
        <v>9</v>
      </c>
      <c r="E733" s="12"/>
      <c r="F733" s="12"/>
      <c r="G733" s="12"/>
      <c r="H733" s="12"/>
      <c r="I733" s="277"/>
      <c r="J733" s="150"/>
      <c r="K733" s="150"/>
    </row>
    <row r="734" spans="1:11" ht="18.75">
      <c r="A734" s="278" t="s">
        <v>10</v>
      </c>
      <c r="B734" s="276"/>
      <c r="C734" s="276"/>
      <c r="D734" s="279" t="s">
        <v>557</v>
      </c>
      <c r="E734" s="12"/>
      <c r="F734" s="12"/>
      <c r="G734" s="12"/>
      <c r="H734" s="12"/>
      <c r="I734" s="276"/>
      <c r="J734" s="150"/>
      <c r="K734" s="150"/>
    </row>
    <row r="735" spans="1:11" ht="18.75">
      <c r="A735" s="280" t="s">
        <v>12</v>
      </c>
      <c r="B735" s="276"/>
      <c r="C735" s="276"/>
      <c r="D735" s="281" t="s">
        <v>128</v>
      </c>
      <c r="E735" s="281"/>
      <c r="F735" s="280"/>
      <c r="G735" s="280"/>
      <c r="H735" s="282"/>
      <c r="I735" s="283"/>
      <c r="J735" s="150"/>
      <c r="K735" s="150"/>
    </row>
    <row r="736" spans="1:11" ht="18.75">
      <c r="A736" s="234"/>
      <c r="B736" s="234"/>
      <c r="C736" s="234"/>
      <c r="D736" s="234"/>
      <c r="E736" s="234"/>
      <c r="F736" s="234"/>
      <c r="G736" s="234"/>
      <c r="H736" s="234"/>
      <c r="I736" s="276"/>
      <c r="J736" s="150"/>
      <c r="K736" s="150"/>
    </row>
    <row r="737" spans="1:11" ht="18.75">
      <c r="A737" s="234"/>
      <c r="B737" s="279"/>
      <c r="C737" s="12"/>
      <c r="D737" s="12"/>
      <c r="E737" s="12"/>
      <c r="F737" s="12"/>
      <c r="G737" s="12"/>
      <c r="H737" s="12"/>
      <c r="I737" s="283" t="s">
        <v>14</v>
      </c>
      <c r="J737" s="150"/>
      <c r="K737" s="150"/>
    </row>
    <row r="738" spans="1:11" ht="19.5">
      <c r="A738" s="284" t="s">
        <v>15</v>
      </c>
      <c r="B738" s="285"/>
      <c r="C738" s="20"/>
      <c r="D738" s="20"/>
      <c r="E738" s="20"/>
      <c r="F738" s="20"/>
      <c r="G738" s="20"/>
      <c r="H738" s="20"/>
      <c r="I738" s="286">
        <f>I746+I747+I748+I754</f>
        <v>33.8515</v>
      </c>
      <c r="J738" s="150"/>
      <c r="K738" s="150"/>
    </row>
    <row r="739" spans="1:11" ht="18.75">
      <c r="A739" s="287" t="s">
        <v>16</v>
      </c>
      <c r="B739" s="288"/>
      <c r="C739" s="288"/>
      <c r="D739" s="288"/>
      <c r="E739" s="288"/>
      <c r="F739" s="288"/>
      <c r="G739" s="288"/>
      <c r="H739" s="288"/>
      <c r="I739" s="289"/>
      <c r="J739" s="150"/>
      <c r="K739" s="150"/>
    </row>
    <row r="740" spans="1:11" ht="93.75">
      <c r="A740" s="290" t="s">
        <v>17</v>
      </c>
      <c r="B740" s="291" t="s">
        <v>18</v>
      </c>
      <c r="C740" s="292" t="s">
        <v>19</v>
      </c>
      <c r="D740" s="293" t="s">
        <v>20</v>
      </c>
      <c r="E740" s="293" t="s">
        <v>21</v>
      </c>
      <c r="F740" s="293" t="s">
        <v>22</v>
      </c>
      <c r="G740" s="292" t="s">
        <v>23</v>
      </c>
      <c r="H740" s="288"/>
      <c r="I740" s="289"/>
      <c r="J740" s="150"/>
      <c r="K740" s="150"/>
    </row>
    <row r="741" spans="1:11" ht="18.75">
      <c r="A741" s="294" t="s">
        <v>24</v>
      </c>
      <c r="B741" s="295">
        <v>1</v>
      </c>
      <c r="C741" s="295">
        <v>15612</v>
      </c>
      <c r="D741" s="296">
        <f>136.45*0.923</f>
        <v>125.94335</v>
      </c>
      <c r="E741" s="297">
        <f>D741*60</f>
        <v>7556.601</v>
      </c>
      <c r="F741" s="292">
        <v>6</v>
      </c>
      <c r="G741" s="295">
        <f>B741*C741/E741*F741</f>
        <v>12.396049493681089</v>
      </c>
      <c r="H741" s="288"/>
      <c r="I741" s="289"/>
      <c r="J741" s="150"/>
      <c r="K741" s="150"/>
    </row>
    <row r="742" spans="1:11" ht="37.5">
      <c r="A742" s="298" t="s">
        <v>25</v>
      </c>
      <c r="B742" s="299">
        <v>1</v>
      </c>
      <c r="C742" s="299">
        <v>12627</v>
      </c>
      <c r="D742" s="296">
        <f>159.27*0.923</f>
        <v>147.00621</v>
      </c>
      <c r="E742" s="300">
        <f>D742*60</f>
        <v>8820.3726</v>
      </c>
      <c r="F742" s="301">
        <v>5</v>
      </c>
      <c r="G742" s="299">
        <f>B742*C742/E742*F742</f>
        <v>7.157860882203547</v>
      </c>
      <c r="H742" s="288"/>
      <c r="I742" s="289"/>
      <c r="J742" s="150"/>
      <c r="K742" s="150"/>
    </row>
    <row r="743" spans="1:11" ht="18.75">
      <c r="A743" s="302" t="s">
        <v>26</v>
      </c>
      <c r="B743" s="303"/>
      <c r="C743" s="304"/>
      <c r="D743" s="304"/>
      <c r="E743" s="304"/>
      <c r="F743" s="304"/>
      <c r="G743" s="305">
        <f>ROUND((G741+G742),2)</f>
        <v>19.55</v>
      </c>
      <c r="H743" s="288"/>
      <c r="I743" s="276"/>
      <c r="J743" s="150"/>
      <c r="K743" s="150"/>
    </row>
    <row r="744" spans="1:11" ht="18.75">
      <c r="A744" s="465" t="s">
        <v>751</v>
      </c>
      <c r="B744" s="466"/>
      <c r="C744" s="466"/>
      <c r="D744" s="466"/>
      <c r="E744" s="466"/>
      <c r="F744" s="466"/>
      <c r="G744" s="306"/>
      <c r="H744" s="288"/>
      <c r="I744" s="307">
        <f>G743*G744</f>
        <v>0</v>
      </c>
      <c r="J744" s="150"/>
      <c r="K744" s="150"/>
    </row>
    <row r="745" spans="1:11" ht="18.75">
      <c r="A745" s="463" t="s">
        <v>28</v>
      </c>
      <c r="B745" s="464"/>
      <c r="C745" s="464"/>
      <c r="D745" s="464"/>
      <c r="E745" s="464"/>
      <c r="F745" s="308" t="s">
        <v>29</v>
      </c>
      <c r="G745" s="309">
        <v>1.33</v>
      </c>
      <c r="H745" s="303"/>
      <c r="I745" s="310">
        <f>G743*G745</f>
        <v>26.001500000000004</v>
      </c>
      <c r="J745" s="150"/>
      <c r="K745" s="150"/>
    </row>
    <row r="746" spans="1:11" ht="19.5">
      <c r="A746" s="311" t="s">
        <v>30</v>
      </c>
      <c r="B746" s="303"/>
      <c r="C746" s="303"/>
      <c r="D746" s="303"/>
      <c r="E746" s="303"/>
      <c r="F746" s="303"/>
      <c r="G746" s="312"/>
      <c r="H746" s="303"/>
      <c r="I746" s="286">
        <f>I744+I745</f>
        <v>26.001500000000004</v>
      </c>
      <c r="J746" s="150"/>
      <c r="K746" s="150"/>
    </row>
    <row r="747" spans="1:11" ht="19.5">
      <c r="A747" s="311" t="s">
        <v>31</v>
      </c>
      <c r="B747" s="313"/>
      <c r="C747" s="303"/>
      <c r="D747" s="303"/>
      <c r="E747" s="303"/>
      <c r="F747" s="303"/>
      <c r="G747" s="314">
        <v>30.2</v>
      </c>
      <c r="H747" s="303" t="s">
        <v>32</v>
      </c>
      <c r="I747" s="286">
        <f>ROUND((I746*G747/100),2)</f>
        <v>7.85</v>
      </c>
      <c r="J747" s="150"/>
      <c r="K747" s="150"/>
    </row>
    <row r="748" spans="1:11" ht="19.5">
      <c r="A748" s="311" t="s">
        <v>33</v>
      </c>
      <c r="B748" s="313"/>
      <c r="C748" s="303"/>
      <c r="D748" s="303"/>
      <c r="E748" s="303"/>
      <c r="F748" s="304" t="s">
        <v>34</v>
      </c>
      <c r="G748" s="303"/>
      <c r="H748" s="303"/>
      <c r="I748" s="286"/>
      <c r="J748" s="150"/>
      <c r="K748" s="150"/>
    </row>
    <row r="749" spans="1:11" ht="56.25">
      <c r="A749" s="315" t="s">
        <v>35</v>
      </c>
      <c r="B749" s="316" t="s">
        <v>36</v>
      </c>
      <c r="C749" s="317" t="s">
        <v>37</v>
      </c>
      <c r="D749" s="318" t="s">
        <v>38</v>
      </c>
      <c r="E749" s="318" t="s">
        <v>39</v>
      </c>
      <c r="F749" s="318" t="s">
        <v>40</v>
      </c>
      <c r="G749" s="288"/>
      <c r="H749" s="288"/>
      <c r="I749" s="289"/>
      <c r="J749" s="150"/>
      <c r="K749" s="150"/>
    </row>
    <row r="750" spans="1:11" ht="18.75">
      <c r="A750" s="294" t="s">
        <v>41</v>
      </c>
      <c r="B750" s="295"/>
      <c r="C750" s="295"/>
      <c r="D750" s="319"/>
      <c r="E750" s="320"/>
      <c r="F750" s="320">
        <f>E750*C750</f>
        <v>0</v>
      </c>
      <c r="G750" s="321"/>
      <c r="H750" s="288"/>
      <c r="I750" s="289"/>
      <c r="J750" s="150"/>
      <c r="K750" s="150"/>
    </row>
    <row r="751" spans="1:11" ht="18.75">
      <c r="A751" s="294" t="s">
        <v>43</v>
      </c>
      <c r="B751" s="295"/>
      <c r="C751" s="295"/>
      <c r="D751" s="319"/>
      <c r="E751" s="320"/>
      <c r="F751" s="320">
        <f>E751*C751</f>
        <v>0</v>
      </c>
      <c r="G751" s="321"/>
      <c r="H751" s="288"/>
      <c r="I751" s="289"/>
      <c r="J751" s="150"/>
      <c r="K751" s="150"/>
    </row>
    <row r="752" spans="1:11" ht="37.5">
      <c r="A752" s="294" t="s">
        <v>44</v>
      </c>
      <c r="B752" s="295"/>
      <c r="C752" s="295"/>
      <c r="D752" s="319"/>
      <c r="E752" s="320"/>
      <c r="F752" s="320">
        <f>E752*C752</f>
        <v>0</v>
      </c>
      <c r="G752" s="321"/>
      <c r="H752" s="288"/>
      <c r="I752" s="289"/>
      <c r="J752" s="150"/>
      <c r="K752" s="150"/>
    </row>
    <row r="753" spans="1:11" ht="18.75">
      <c r="A753" s="322" t="s">
        <v>46</v>
      </c>
      <c r="B753" s="299"/>
      <c r="C753" s="299"/>
      <c r="D753" s="323"/>
      <c r="E753" s="301"/>
      <c r="F753" s="324">
        <f>SUM(F750:F752)</f>
        <v>0</v>
      </c>
      <c r="G753" s="321"/>
      <c r="H753" s="288"/>
      <c r="I753" s="289"/>
      <c r="J753" s="150"/>
      <c r="K753" s="150"/>
    </row>
    <row r="754" spans="1:11" ht="19.5">
      <c r="A754" s="311" t="s">
        <v>47</v>
      </c>
      <c r="B754" s="303"/>
      <c r="C754" s="303"/>
      <c r="D754" s="303"/>
      <c r="E754" s="303"/>
      <c r="F754" s="303"/>
      <c r="G754" s="303"/>
      <c r="H754" s="303"/>
      <c r="I754" s="286">
        <f>ROUND(F760,2)</f>
        <v>0</v>
      </c>
      <c r="J754" s="150"/>
      <c r="K754" s="150"/>
    </row>
    <row r="755" spans="1:11" ht="93.75">
      <c r="A755" s="325" t="s">
        <v>35</v>
      </c>
      <c r="B755" s="326" t="s">
        <v>48</v>
      </c>
      <c r="C755" s="327" t="s">
        <v>49</v>
      </c>
      <c r="D755" s="326" t="s">
        <v>50</v>
      </c>
      <c r="E755" s="288"/>
      <c r="F755" s="288"/>
      <c r="G755" s="288"/>
      <c r="H755" s="288"/>
      <c r="I755" s="289"/>
      <c r="J755" s="150"/>
      <c r="K755" s="150"/>
    </row>
    <row r="756" spans="1:11" ht="37.5">
      <c r="A756" s="328" t="s">
        <v>51</v>
      </c>
      <c r="B756" s="329"/>
      <c r="C756" s="291"/>
      <c r="D756" s="330">
        <f>B756*C756/100</f>
        <v>0</v>
      </c>
      <c r="E756" s="288"/>
      <c r="F756" s="288"/>
      <c r="G756" s="288"/>
      <c r="H756" s="288"/>
      <c r="I756" s="289"/>
      <c r="J756" s="150"/>
      <c r="K756" s="150"/>
    </row>
    <row r="757" spans="1:11" ht="18.75">
      <c r="A757" s="331" t="s">
        <v>52</v>
      </c>
      <c r="B757" s="332"/>
      <c r="C757" s="291"/>
      <c r="D757" s="330">
        <f>B757*C757/100</f>
        <v>0</v>
      </c>
      <c r="E757" s="288"/>
      <c r="F757" s="288"/>
      <c r="G757" s="288"/>
      <c r="H757" s="288"/>
      <c r="I757" s="289"/>
      <c r="J757" s="150"/>
      <c r="K757" s="150"/>
    </row>
    <row r="758" spans="1:11" ht="18.75">
      <c r="A758" s="319" t="s">
        <v>53</v>
      </c>
      <c r="B758" s="319"/>
      <c r="C758" s="319"/>
      <c r="D758" s="330">
        <f>SUM(D756:D757)</f>
        <v>0</v>
      </c>
      <c r="E758" s="288"/>
      <c r="F758" s="288"/>
      <c r="G758" s="288"/>
      <c r="H758" s="288"/>
      <c r="I758" s="289"/>
      <c r="J758" s="150"/>
      <c r="K758" s="150"/>
    </row>
    <row r="759" spans="1:11" ht="131.25">
      <c r="A759" s="333" t="s">
        <v>54</v>
      </c>
      <c r="B759" s="319"/>
      <c r="C759" s="293" t="s">
        <v>752</v>
      </c>
      <c r="D759" s="319"/>
      <c r="E759" s="334" t="s">
        <v>56</v>
      </c>
      <c r="F759" s="467" t="s">
        <v>57</v>
      </c>
      <c r="G759" s="468"/>
      <c r="H759" s="288"/>
      <c r="I759" s="289"/>
      <c r="J759" s="150"/>
      <c r="K759" s="150"/>
    </row>
    <row r="760" spans="1:11" ht="19.5">
      <c r="A760" s="330">
        <f>D758</f>
        <v>0</v>
      </c>
      <c r="B760" s="292"/>
      <c r="C760" s="297">
        <f>D741*60*12</f>
        <v>90679.212</v>
      </c>
      <c r="D760" s="292"/>
      <c r="E760" s="292">
        <f>F742</f>
        <v>5</v>
      </c>
      <c r="F760" s="469">
        <f>(A760/C760*E760)</f>
        <v>0</v>
      </c>
      <c r="G760" s="470"/>
      <c r="H760" s="288"/>
      <c r="I760" s="289"/>
      <c r="J760" s="150"/>
      <c r="K760" s="150"/>
    </row>
    <row r="761" spans="1:11" ht="19.5">
      <c r="A761" s="335" t="s">
        <v>58</v>
      </c>
      <c r="B761" s="336"/>
      <c r="C761" s="288"/>
      <c r="D761" s="337"/>
      <c r="E761" s="338"/>
      <c r="F761" s="288"/>
      <c r="G761" s="288"/>
      <c r="H761" s="288"/>
      <c r="I761" s="339">
        <f>I762+I764+I765</f>
        <v>266.15000000000003</v>
      </c>
      <c r="J761" s="150"/>
      <c r="K761" s="150"/>
    </row>
    <row r="762" spans="1:11" ht="19.5">
      <c r="A762" s="311" t="s">
        <v>59</v>
      </c>
      <c r="B762" s="313"/>
      <c r="C762" s="303"/>
      <c r="D762" s="304"/>
      <c r="E762" s="340"/>
      <c r="F762" s="303"/>
      <c r="G762" s="303"/>
      <c r="H762" s="303"/>
      <c r="I762" s="286">
        <v>44.22</v>
      </c>
      <c r="J762" s="150"/>
      <c r="K762" s="150"/>
    </row>
    <row r="763" spans="1:11" ht="18.75">
      <c r="A763" s="463" t="s">
        <v>60</v>
      </c>
      <c r="B763" s="464"/>
      <c r="C763" s="464"/>
      <c r="D763" s="464"/>
      <c r="E763" s="464"/>
      <c r="F763" s="341" t="s">
        <v>61</v>
      </c>
      <c r="G763" s="342">
        <v>1.05</v>
      </c>
      <c r="H763" s="288"/>
      <c r="I763" s="343"/>
      <c r="J763" s="150"/>
      <c r="K763" s="150"/>
    </row>
    <row r="764" spans="1:11" ht="19.5">
      <c r="A764" s="311" t="s">
        <v>62</v>
      </c>
      <c r="B764" s="313"/>
      <c r="C764" s="303"/>
      <c r="D764" s="303"/>
      <c r="E764" s="303"/>
      <c r="F764" s="303"/>
      <c r="G764" s="314">
        <v>30.2</v>
      </c>
      <c r="H764" s="303" t="s">
        <v>32</v>
      </c>
      <c r="I764" s="286">
        <f>ROUND(I762*G764%,2)</f>
        <v>13.35</v>
      </c>
      <c r="J764" s="150"/>
      <c r="K764" s="150"/>
    </row>
    <row r="765" spans="1:11" ht="19.5">
      <c r="A765" s="344" t="s">
        <v>63</v>
      </c>
      <c r="B765" s="345"/>
      <c r="C765" s="345"/>
      <c r="D765" s="346"/>
      <c r="E765" s="347"/>
      <c r="F765" s="345"/>
      <c r="G765" s="345"/>
      <c r="H765" s="345"/>
      <c r="I765" s="348">
        <v>208.58</v>
      </c>
      <c r="J765" s="150"/>
      <c r="K765" s="150"/>
    </row>
    <row r="766" spans="1:11" ht="18.75">
      <c r="A766" s="461" t="s">
        <v>64</v>
      </c>
      <c r="B766" s="462"/>
      <c r="C766" s="462"/>
      <c r="D766" s="462"/>
      <c r="E766" s="349"/>
      <c r="F766" s="350" t="s">
        <v>65</v>
      </c>
      <c r="G766" s="351">
        <v>1.92</v>
      </c>
      <c r="H766" s="352"/>
      <c r="I766" s="353"/>
      <c r="J766" s="150"/>
      <c r="K766" s="150"/>
    </row>
    <row r="767" spans="1:11" ht="19.5">
      <c r="A767" s="284" t="s">
        <v>66</v>
      </c>
      <c r="B767" s="354"/>
      <c r="C767" s="303"/>
      <c r="D767" s="303"/>
      <c r="E767" s="303"/>
      <c r="F767" s="303"/>
      <c r="G767" s="303"/>
      <c r="H767" s="303"/>
      <c r="I767" s="286">
        <f>I761+I738</f>
        <v>300.0015</v>
      </c>
      <c r="J767" s="150"/>
      <c r="K767" s="150"/>
    </row>
    <row r="768" spans="1:11" ht="19.5">
      <c r="A768" s="284" t="s">
        <v>72</v>
      </c>
      <c r="B768" s="354"/>
      <c r="C768" s="303"/>
      <c r="D768" s="303"/>
      <c r="E768" s="303"/>
      <c r="F768" s="303"/>
      <c r="G768" s="355">
        <f>I769/I767-1</f>
        <v>-4.99997500014171E-06</v>
      </c>
      <c r="H768" s="303"/>
      <c r="I768" s="286">
        <f>I769-I767</f>
        <v>-0.0015000000000213731</v>
      </c>
      <c r="J768" s="150"/>
      <c r="K768" s="150"/>
    </row>
    <row r="769" spans="1:11" ht="19.5">
      <c r="A769" s="284" t="s">
        <v>67</v>
      </c>
      <c r="B769" s="354"/>
      <c r="C769" s="303"/>
      <c r="D769" s="303"/>
      <c r="E769" s="303"/>
      <c r="F769" s="303"/>
      <c r="G769" s="303"/>
      <c r="H769" s="303"/>
      <c r="I769" s="286">
        <v>300</v>
      </c>
      <c r="J769" s="150"/>
      <c r="K769" s="150"/>
    </row>
    <row r="770" spans="1:11" ht="18.75">
      <c r="A770" s="234"/>
      <c r="B770" s="234"/>
      <c r="C770" s="234"/>
      <c r="D770" s="234"/>
      <c r="E770" s="234"/>
      <c r="F770" s="234"/>
      <c r="G770" s="234"/>
      <c r="H770" s="234"/>
      <c r="I770" s="276"/>
      <c r="J770" s="150"/>
      <c r="K770" s="150"/>
    </row>
    <row r="771" spans="1:11" ht="18.75">
      <c r="A771" s="278" t="s">
        <v>68</v>
      </c>
      <c r="B771" s="234"/>
      <c r="C771" s="234"/>
      <c r="D771" s="234"/>
      <c r="E771" s="234"/>
      <c r="F771" s="234"/>
      <c r="G771" s="352" t="s">
        <v>462</v>
      </c>
      <c r="H771" s="234"/>
      <c r="I771" s="276"/>
      <c r="J771" s="150"/>
      <c r="K771" s="150"/>
    </row>
    <row r="772" spans="1:11" ht="18.75">
      <c r="A772" s="234" t="s">
        <v>461</v>
      </c>
      <c r="B772" s="234"/>
      <c r="C772" s="234"/>
      <c r="D772" s="234"/>
      <c r="E772" s="234"/>
      <c r="F772" s="234"/>
      <c r="G772" s="234"/>
      <c r="H772" s="234"/>
      <c r="I772" s="276"/>
      <c r="J772" s="150"/>
      <c r="K772" s="150"/>
    </row>
    <row r="773" spans="1:11" ht="18.75">
      <c r="A773" s="234"/>
      <c r="B773" s="234"/>
      <c r="C773" s="234"/>
      <c r="D773" s="234"/>
      <c r="E773" s="234"/>
      <c r="F773" s="234"/>
      <c r="G773" s="234"/>
      <c r="H773" s="234"/>
      <c r="I773" s="276"/>
      <c r="J773" s="150"/>
      <c r="K773" s="150"/>
    </row>
    <row r="774" spans="1:11" ht="18.75">
      <c r="A774" s="234"/>
      <c r="B774" s="234"/>
      <c r="C774" s="234"/>
      <c r="D774" s="234"/>
      <c r="E774" s="234"/>
      <c r="F774" s="234"/>
      <c r="G774" s="234"/>
      <c r="H774" s="234"/>
      <c r="I774" s="276"/>
      <c r="J774" s="150"/>
      <c r="K774" s="150"/>
    </row>
    <row r="775" spans="1:11" ht="18.75">
      <c r="A775" s="234"/>
      <c r="B775" s="234"/>
      <c r="C775" s="234"/>
      <c r="D775" s="234"/>
      <c r="E775" s="234"/>
      <c r="F775" s="234"/>
      <c r="G775" s="234"/>
      <c r="H775" s="234"/>
      <c r="I775" s="276"/>
      <c r="J775" s="150"/>
      <c r="K775" s="150"/>
    </row>
    <row r="776" spans="1:11" ht="18.75">
      <c r="A776" s="234"/>
      <c r="B776" s="234"/>
      <c r="C776" s="234"/>
      <c r="D776" s="234"/>
      <c r="E776" s="234"/>
      <c r="F776" s="234"/>
      <c r="G776" s="234"/>
      <c r="H776" s="234"/>
      <c r="I776" s="276"/>
      <c r="J776" s="150"/>
      <c r="K776" s="150"/>
    </row>
    <row r="777" spans="1:11" ht="18.75">
      <c r="A777" s="234"/>
      <c r="B777" s="234"/>
      <c r="C777" s="234"/>
      <c r="D777" s="234"/>
      <c r="E777" s="234"/>
      <c r="F777" s="234"/>
      <c r="G777" s="234"/>
      <c r="H777" s="234"/>
      <c r="I777" s="276"/>
      <c r="J777" s="150"/>
      <c r="K777" s="150"/>
    </row>
    <row r="778" spans="1:11" ht="18.75">
      <c r="A778" s="234"/>
      <c r="B778" s="234"/>
      <c r="C778" s="234"/>
      <c r="D778" s="234"/>
      <c r="E778" s="234"/>
      <c r="F778" s="234"/>
      <c r="G778" s="234"/>
      <c r="H778" s="234"/>
      <c r="I778" s="276"/>
      <c r="J778" s="150"/>
      <c r="K778" s="150"/>
    </row>
    <row r="779" spans="1:11" ht="18.75">
      <c r="A779" s="234"/>
      <c r="B779" s="234"/>
      <c r="C779" s="234"/>
      <c r="D779" s="234"/>
      <c r="E779" s="234"/>
      <c r="F779" s="234"/>
      <c r="G779" s="234"/>
      <c r="H779" s="234"/>
      <c r="I779" s="276"/>
      <c r="J779" s="150"/>
      <c r="K779" s="150"/>
    </row>
    <row r="780" spans="1:11" ht="18.75">
      <c r="A780" s="234"/>
      <c r="B780" s="234"/>
      <c r="C780" s="234"/>
      <c r="D780" s="234"/>
      <c r="E780" s="234"/>
      <c r="F780" s="234"/>
      <c r="G780" s="234"/>
      <c r="H780" s="234"/>
      <c r="I780" s="276"/>
      <c r="J780" s="150"/>
      <c r="K780" s="150"/>
    </row>
    <row r="781" spans="1:11" ht="18.75">
      <c r="A781" s="234"/>
      <c r="B781" s="234"/>
      <c r="C781" s="234"/>
      <c r="D781" s="234"/>
      <c r="E781" s="234"/>
      <c r="F781" s="234"/>
      <c r="G781" s="234"/>
      <c r="H781" s="234"/>
      <c r="I781" s="276"/>
      <c r="J781" s="150"/>
      <c r="K781" s="150"/>
    </row>
    <row r="782" spans="1:11" ht="18.75">
      <c r="A782" s="234"/>
      <c r="B782" s="234"/>
      <c r="C782" s="234"/>
      <c r="D782" s="234"/>
      <c r="E782" s="234"/>
      <c r="F782" s="234"/>
      <c r="G782" s="234"/>
      <c r="H782" s="234"/>
      <c r="I782" s="276"/>
      <c r="J782" s="150"/>
      <c r="K782" s="150"/>
    </row>
    <row r="783" spans="1:11" ht="18.75">
      <c r="A783" s="234"/>
      <c r="B783" s="234"/>
      <c r="C783" s="234"/>
      <c r="D783" s="234"/>
      <c r="E783" s="234"/>
      <c r="F783" s="234"/>
      <c r="G783" s="234"/>
      <c r="H783" s="234"/>
      <c r="I783" s="276"/>
      <c r="J783" s="150"/>
      <c r="K783" s="150"/>
    </row>
    <row r="784" spans="1:11" ht="18.75">
      <c r="A784" s="234"/>
      <c r="B784" s="234"/>
      <c r="C784" s="234"/>
      <c r="D784" s="234"/>
      <c r="E784" s="234"/>
      <c r="F784" s="234"/>
      <c r="G784" s="234"/>
      <c r="H784" s="234"/>
      <c r="I784" s="276"/>
      <c r="J784" s="150"/>
      <c r="K784" s="150"/>
    </row>
    <row r="785" spans="1:11" ht="18.75">
      <c r="A785" s="234"/>
      <c r="B785" s="234"/>
      <c r="C785" s="234"/>
      <c r="D785" s="234"/>
      <c r="E785" s="234"/>
      <c r="F785" s="234"/>
      <c r="G785" s="234"/>
      <c r="H785" s="234"/>
      <c r="I785" s="276"/>
      <c r="J785" s="150"/>
      <c r="K785" s="150"/>
    </row>
    <row r="786" spans="1:11" ht="18.75">
      <c r="A786" s="234"/>
      <c r="B786" s="234"/>
      <c r="C786" s="234"/>
      <c r="D786" s="234"/>
      <c r="E786" s="234"/>
      <c r="F786" s="234"/>
      <c r="G786" s="234"/>
      <c r="H786" s="234"/>
      <c r="I786" s="276"/>
      <c r="J786" s="150"/>
      <c r="K786" s="150"/>
    </row>
    <row r="787" spans="1:11" ht="18.75">
      <c r="A787" s="234"/>
      <c r="B787" s="234"/>
      <c r="C787" s="234"/>
      <c r="D787" s="234"/>
      <c r="E787" s="234"/>
      <c r="F787" s="234"/>
      <c r="G787" s="234"/>
      <c r="H787" s="234"/>
      <c r="I787" s="276"/>
      <c r="J787" s="150"/>
      <c r="K787" s="150"/>
    </row>
    <row r="788" spans="1:11" ht="18.75">
      <c r="A788" s="234"/>
      <c r="B788" s="234"/>
      <c r="C788" s="234"/>
      <c r="D788" s="234"/>
      <c r="E788" s="234"/>
      <c r="F788" s="234"/>
      <c r="G788" s="234"/>
      <c r="H788" s="234"/>
      <c r="I788" s="276"/>
      <c r="J788" s="150"/>
      <c r="K788" s="150"/>
    </row>
    <row r="789" spans="1:11" ht="18.75">
      <c r="A789" s="234"/>
      <c r="B789" s="234"/>
      <c r="C789" s="234"/>
      <c r="D789" s="234"/>
      <c r="E789" s="234"/>
      <c r="F789" s="234"/>
      <c r="G789" s="234"/>
      <c r="H789" s="234"/>
      <c r="I789" s="276"/>
      <c r="J789" s="150"/>
      <c r="K789" s="150"/>
    </row>
    <row r="790" spans="1:11" ht="18.75">
      <c r="A790" s="234"/>
      <c r="B790" s="234"/>
      <c r="C790" s="234"/>
      <c r="D790" s="234"/>
      <c r="E790" s="234"/>
      <c r="F790" s="234"/>
      <c r="G790" s="234"/>
      <c r="H790" s="234"/>
      <c r="I790" s="276"/>
      <c r="J790" s="150"/>
      <c r="K790" s="150"/>
    </row>
    <row r="791" spans="1:11" ht="18.75">
      <c r="A791" s="234"/>
      <c r="B791" s="234"/>
      <c r="C791" s="234"/>
      <c r="D791" s="234"/>
      <c r="E791" s="234"/>
      <c r="F791" s="234"/>
      <c r="G791" s="234"/>
      <c r="H791" s="234"/>
      <c r="I791" s="276"/>
      <c r="J791" s="150"/>
      <c r="K791" s="150"/>
    </row>
    <row r="792" spans="1:11" ht="18.75">
      <c r="A792" s="234"/>
      <c r="B792" s="234"/>
      <c r="C792" s="234"/>
      <c r="D792" s="234"/>
      <c r="E792" s="234"/>
      <c r="F792" s="234"/>
      <c r="G792" s="234"/>
      <c r="H792" s="234"/>
      <c r="I792" s="276"/>
      <c r="J792" s="150"/>
      <c r="K792" s="150"/>
    </row>
    <row r="793" spans="1:11" ht="18.75">
      <c r="A793" s="234"/>
      <c r="B793" s="234"/>
      <c r="C793" s="234"/>
      <c r="D793" s="234"/>
      <c r="E793" s="234"/>
      <c r="F793" s="234"/>
      <c r="G793" s="234"/>
      <c r="H793" s="234"/>
      <c r="I793" s="276"/>
      <c r="J793" s="150"/>
      <c r="K793" s="150"/>
    </row>
    <row r="794" spans="1:11" ht="18.75">
      <c r="A794" s="234"/>
      <c r="B794" s="234"/>
      <c r="C794" s="234"/>
      <c r="D794" s="234"/>
      <c r="E794" s="234"/>
      <c r="F794" s="234"/>
      <c r="G794" s="234"/>
      <c r="H794" s="234"/>
      <c r="I794" s="276"/>
      <c r="J794" s="150"/>
      <c r="K794" s="150"/>
    </row>
    <row r="795" spans="1:11" ht="18.75">
      <c r="A795" s="234"/>
      <c r="B795" s="234"/>
      <c r="C795" s="234"/>
      <c r="D795" s="234"/>
      <c r="E795" s="234"/>
      <c r="F795" s="234"/>
      <c r="G795" s="234"/>
      <c r="H795" s="234"/>
      <c r="I795" s="276"/>
      <c r="J795" s="150"/>
      <c r="K795" s="150"/>
    </row>
    <row r="796" spans="1:11" ht="18.75">
      <c r="A796" s="274"/>
      <c r="B796" s="234"/>
      <c r="C796" s="234"/>
      <c r="D796" s="234"/>
      <c r="E796" s="234"/>
      <c r="F796" s="275" t="s">
        <v>3</v>
      </c>
      <c r="G796" s="234"/>
      <c r="H796" s="234"/>
      <c r="I796" s="276"/>
      <c r="J796" s="150"/>
      <c r="K796" s="150"/>
    </row>
    <row r="797" spans="1:11" ht="18.75">
      <c r="A797" s="234"/>
      <c r="B797" s="234"/>
      <c r="C797" s="234"/>
      <c r="D797" s="234"/>
      <c r="E797" s="234"/>
      <c r="F797" s="234" t="s">
        <v>73</v>
      </c>
      <c r="G797" s="234"/>
      <c r="H797" s="276" t="s">
        <v>716</v>
      </c>
      <c r="I797" s="150"/>
      <c r="J797" s="150"/>
      <c r="K797" s="150"/>
    </row>
    <row r="798" spans="1:11" ht="18.75">
      <c r="A798" s="234"/>
      <c r="B798" s="234"/>
      <c r="C798" s="234"/>
      <c r="D798" s="234"/>
      <c r="E798" s="234"/>
      <c r="F798" s="234">
        <v>21</v>
      </c>
      <c r="G798" s="368" t="s">
        <v>694</v>
      </c>
      <c r="H798" s="234"/>
      <c r="I798" s="276" t="s">
        <v>717</v>
      </c>
      <c r="J798" s="150"/>
      <c r="K798" s="150"/>
    </row>
    <row r="799" spans="1:11" ht="18.75">
      <c r="A799" s="12" t="s">
        <v>460</v>
      </c>
      <c r="B799" s="12"/>
      <c r="C799" s="12"/>
      <c r="D799" s="12"/>
      <c r="E799" s="12"/>
      <c r="F799" s="12"/>
      <c r="G799" s="12"/>
      <c r="H799" s="12"/>
      <c r="I799" s="277"/>
      <c r="J799" s="150"/>
      <c r="K799" s="150"/>
    </row>
    <row r="800" spans="1:11" ht="18.75">
      <c r="A800" s="234"/>
      <c r="B800" s="12"/>
      <c r="C800" s="12"/>
      <c r="D800" s="12" t="s">
        <v>9</v>
      </c>
      <c r="E800" s="12"/>
      <c r="F800" s="12"/>
      <c r="G800" s="12"/>
      <c r="H800" s="12"/>
      <c r="I800" s="277"/>
      <c r="J800" s="150"/>
      <c r="K800" s="150"/>
    </row>
    <row r="801" spans="1:11" ht="18.75">
      <c r="A801" s="278" t="s">
        <v>10</v>
      </c>
      <c r="B801" s="276"/>
      <c r="C801" s="276"/>
      <c r="D801" s="279" t="s">
        <v>129</v>
      </c>
      <c r="E801" s="12"/>
      <c r="F801" s="12"/>
      <c r="G801" s="12"/>
      <c r="H801" s="12"/>
      <c r="I801" s="276"/>
      <c r="J801" s="150"/>
      <c r="K801" s="150"/>
    </row>
    <row r="802" spans="1:11" ht="18.75">
      <c r="A802" s="280" t="s">
        <v>12</v>
      </c>
      <c r="B802" s="276"/>
      <c r="C802" s="276"/>
      <c r="D802" s="281" t="s">
        <v>130</v>
      </c>
      <c r="E802" s="281"/>
      <c r="F802" s="280"/>
      <c r="G802" s="280"/>
      <c r="H802" s="282"/>
      <c r="I802" s="283"/>
      <c r="J802" s="150"/>
      <c r="K802" s="150"/>
    </row>
    <row r="803" spans="1:11" ht="18.75">
      <c r="A803" s="234"/>
      <c r="B803" s="234"/>
      <c r="C803" s="234"/>
      <c r="D803" s="234"/>
      <c r="E803" s="234"/>
      <c r="F803" s="234"/>
      <c r="G803" s="234"/>
      <c r="H803" s="234"/>
      <c r="I803" s="276"/>
      <c r="J803" s="150"/>
      <c r="K803" s="150"/>
    </row>
    <row r="804" spans="1:11" ht="18.75">
      <c r="A804" s="234"/>
      <c r="B804" s="279"/>
      <c r="C804" s="12"/>
      <c r="D804" s="12"/>
      <c r="E804" s="12"/>
      <c r="F804" s="12"/>
      <c r="G804" s="12"/>
      <c r="H804" s="12"/>
      <c r="I804" s="283" t="s">
        <v>14</v>
      </c>
      <c r="J804" s="150"/>
      <c r="K804" s="150"/>
    </row>
    <row r="805" spans="1:11" ht="19.5">
      <c r="A805" s="284" t="s">
        <v>15</v>
      </c>
      <c r="B805" s="285"/>
      <c r="C805" s="20"/>
      <c r="D805" s="20"/>
      <c r="E805" s="20"/>
      <c r="F805" s="20"/>
      <c r="G805" s="20"/>
      <c r="H805" s="20"/>
      <c r="I805" s="286">
        <f>I813+I814+I815+I821</f>
        <v>58.279300000000006</v>
      </c>
      <c r="J805" s="150"/>
      <c r="K805" s="150"/>
    </row>
    <row r="806" spans="1:11" ht="18.75">
      <c r="A806" s="287" t="s">
        <v>16</v>
      </c>
      <c r="B806" s="288"/>
      <c r="C806" s="288"/>
      <c r="D806" s="288"/>
      <c r="E806" s="288"/>
      <c r="F806" s="288"/>
      <c r="G806" s="288"/>
      <c r="H806" s="288"/>
      <c r="I806" s="289"/>
      <c r="J806" s="150"/>
      <c r="K806" s="150"/>
    </row>
    <row r="807" spans="1:11" ht="93.75">
      <c r="A807" s="290" t="s">
        <v>17</v>
      </c>
      <c r="B807" s="291" t="s">
        <v>18</v>
      </c>
      <c r="C807" s="292" t="s">
        <v>19</v>
      </c>
      <c r="D807" s="293" t="s">
        <v>20</v>
      </c>
      <c r="E807" s="293" t="s">
        <v>21</v>
      </c>
      <c r="F807" s="293" t="s">
        <v>22</v>
      </c>
      <c r="G807" s="292" t="s">
        <v>23</v>
      </c>
      <c r="H807" s="288"/>
      <c r="I807" s="289"/>
      <c r="J807" s="150"/>
      <c r="K807" s="150"/>
    </row>
    <row r="808" spans="1:11" ht="18.75">
      <c r="A808" s="294" t="s">
        <v>24</v>
      </c>
      <c r="B808" s="295">
        <v>1</v>
      </c>
      <c r="C808" s="295">
        <v>15612</v>
      </c>
      <c r="D808" s="296">
        <f>159.27*0.923</f>
        <v>147.00621</v>
      </c>
      <c r="E808" s="297">
        <f>D808*60</f>
        <v>8820.3726</v>
      </c>
      <c r="F808" s="292">
        <v>6</v>
      </c>
      <c r="G808" s="295">
        <f>B808*C808/E808*F808</f>
        <v>10.619959524158876</v>
      </c>
      <c r="H808" s="288"/>
      <c r="I808" s="289"/>
      <c r="J808" s="150"/>
      <c r="K808" s="150"/>
    </row>
    <row r="809" spans="1:11" ht="37.5">
      <c r="A809" s="298" t="s">
        <v>25</v>
      </c>
      <c r="B809" s="299">
        <v>1</v>
      </c>
      <c r="C809" s="299">
        <v>12627</v>
      </c>
      <c r="D809" s="296">
        <f>159.27*0.923</f>
        <v>147.00621</v>
      </c>
      <c r="E809" s="300">
        <f>D809*60</f>
        <v>8820.3726</v>
      </c>
      <c r="F809" s="301">
        <v>6</v>
      </c>
      <c r="G809" s="299">
        <f>B809*C809/E809*F809</f>
        <v>8.589433058644257</v>
      </c>
      <c r="H809" s="288"/>
      <c r="I809" s="289"/>
      <c r="J809" s="150"/>
      <c r="K809" s="150"/>
    </row>
    <row r="810" spans="1:11" ht="18.75">
      <c r="A810" s="302" t="s">
        <v>26</v>
      </c>
      <c r="B810" s="303"/>
      <c r="C810" s="304"/>
      <c r="D810" s="304"/>
      <c r="E810" s="304"/>
      <c r="F810" s="304"/>
      <c r="G810" s="305">
        <f>ROUND((G808+G809),2)</f>
        <v>19.21</v>
      </c>
      <c r="H810" s="288"/>
      <c r="I810" s="276"/>
      <c r="J810" s="150"/>
      <c r="K810" s="150"/>
    </row>
    <row r="811" spans="1:11" ht="18.75">
      <c r="A811" s="465" t="s">
        <v>751</v>
      </c>
      <c r="B811" s="466"/>
      <c r="C811" s="466"/>
      <c r="D811" s="466"/>
      <c r="E811" s="466"/>
      <c r="F811" s="466"/>
      <c r="G811" s="306"/>
      <c r="H811" s="288"/>
      <c r="I811" s="307">
        <f>G810*G811</f>
        <v>0</v>
      </c>
      <c r="J811" s="150"/>
      <c r="K811" s="150"/>
    </row>
    <row r="812" spans="1:11" ht="18.75">
      <c r="A812" s="463" t="s">
        <v>28</v>
      </c>
      <c r="B812" s="464"/>
      <c r="C812" s="464"/>
      <c r="D812" s="464"/>
      <c r="E812" s="464"/>
      <c r="F812" s="308" t="s">
        <v>29</v>
      </c>
      <c r="G812" s="309">
        <v>1.33</v>
      </c>
      <c r="H812" s="303"/>
      <c r="I812" s="310">
        <f>G810*G812</f>
        <v>25.549300000000002</v>
      </c>
      <c r="J812" s="150"/>
      <c r="K812" s="150"/>
    </row>
    <row r="813" spans="1:11" ht="19.5">
      <c r="A813" s="311" t="s">
        <v>30</v>
      </c>
      <c r="B813" s="303"/>
      <c r="C813" s="303"/>
      <c r="D813" s="303"/>
      <c r="E813" s="303"/>
      <c r="F813" s="303"/>
      <c r="G813" s="312"/>
      <c r="H813" s="303"/>
      <c r="I813" s="286">
        <f>G810+I812</f>
        <v>44.7593</v>
      </c>
      <c r="J813" s="150"/>
      <c r="K813" s="150"/>
    </row>
    <row r="814" spans="1:11" ht="19.5">
      <c r="A814" s="311" t="s">
        <v>31</v>
      </c>
      <c r="B814" s="313"/>
      <c r="C814" s="303"/>
      <c r="D814" s="303"/>
      <c r="E814" s="303"/>
      <c r="F814" s="303"/>
      <c r="G814" s="314">
        <v>30.2</v>
      </c>
      <c r="H814" s="303" t="s">
        <v>32</v>
      </c>
      <c r="I814" s="286">
        <f>ROUND((I813*G814/100),2)</f>
        <v>13.52</v>
      </c>
      <c r="J814" s="150"/>
      <c r="K814" s="150"/>
    </row>
    <row r="815" spans="1:11" ht="19.5">
      <c r="A815" s="311" t="s">
        <v>33</v>
      </c>
      <c r="B815" s="313"/>
      <c r="C815" s="303"/>
      <c r="D815" s="303"/>
      <c r="E815" s="303"/>
      <c r="F815" s="304" t="s">
        <v>34</v>
      </c>
      <c r="G815" s="303"/>
      <c r="H815" s="303"/>
      <c r="I815" s="286"/>
      <c r="J815" s="150"/>
      <c r="K815" s="150"/>
    </row>
    <row r="816" spans="1:11" ht="56.25">
      <c r="A816" s="315" t="s">
        <v>35</v>
      </c>
      <c r="B816" s="316" t="s">
        <v>36</v>
      </c>
      <c r="C816" s="317" t="s">
        <v>37</v>
      </c>
      <c r="D816" s="318" t="s">
        <v>38</v>
      </c>
      <c r="E816" s="318" t="s">
        <v>39</v>
      </c>
      <c r="F816" s="318" t="s">
        <v>40</v>
      </c>
      <c r="G816" s="288"/>
      <c r="H816" s="288"/>
      <c r="I816" s="289"/>
      <c r="J816" s="150"/>
      <c r="K816" s="150"/>
    </row>
    <row r="817" spans="1:11" ht="18.75">
      <c r="A817" s="294" t="s">
        <v>41</v>
      </c>
      <c r="B817" s="295"/>
      <c r="C817" s="295"/>
      <c r="D817" s="319"/>
      <c r="E817" s="320"/>
      <c r="F817" s="320">
        <f>E817*C817</f>
        <v>0</v>
      </c>
      <c r="G817" s="321"/>
      <c r="H817" s="288"/>
      <c r="I817" s="289"/>
      <c r="J817" s="150"/>
      <c r="K817" s="150"/>
    </row>
    <row r="818" spans="1:11" ht="18.75">
      <c r="A818" s="294" t="s">
        <v>43</v>
      </c>
      <c r="B818" s="295"/>
      <c r="C818" s="295"/>
      <c r="D818" s="319"/>
      <c r="E818" s="320"/>
      <c r="F818" s="320">
        <f>E818*C818</f>
        <v>0</v>
      </c>
      <c r="G818" s="321"/>
      <c r="H818" s="288"/>
      <c r="I818" s="289"/>
      <c r="J818" s="150"/>
      <c r="K818" s="150"/>
    </row>
    <row r="819" spans="1:11" ht="37.5">
      <c r="A819" s="294" t="s">
        <v>44</v>
      </c>
      <c r="B819" s="295"/>
      <c r="C819" s="295"/>
      <c r="D819" s="319"/>
      <c r="E819" s="320"/>
      <c r="F819" s="320">
        <f>E819*C819</f>
        <v>0</v>
      </c>
      <c r="G819" s="321"/>
      <c r="H819" s="288"/>
      <c r="I819" s="289"/>
      <c r="J819" s="150"/>
      <c r="K819" s="150"/>
    </row>
    <row r="820" spans="1:11" ht="18.75">
      <c r="A820" s="322" t="s">
        <v>46</v>
      </c>
      <c r="B820" s="299"/>
      <c r="C820" s="299"/>
      <c r="D820" s="323"/>
      <c r="E820" s="301"/>
      <c r="F820" s="324">
        <f>SUM(F817:F819)</f>
        <v>0</v>
      </c>
      <c r="G820" s="321"/>
      <c r="H820" s="288"/>
      <c r="I820" s="289"/>
      <c r="J820" s="150"/>
      <c r="K820" s="150"/>
    </row>
    <row r="821" spans="1:11" ht="19.5">
      <c r="A821" s="311" t="s">
        <v>47</v>
      </c>
      <c r="B821" s="303"/>
      <c r="C821" s="303"/>
      <c r="D821" s="303"/>
      <c r="E821" s="303"/>
      <c r="F821" s="303"/>
      <c r="G821" s="303"/>
      <c r="H821" s="303"/>
      <c r="I821" s="286">
        <f>ROUND(F827,2)</f>
        <v>0</v>
      </c>
      <c r="J821" s="150"/>
      <c r="K821" s="150"/>
    </row>
    <row r="822" spans="1:11" ht="93.75">
      <c r="A822" s="325" t="s">
        <v>35</v>
      </c>
      <c r="B822" s="326" t="s">
        <v>48</v>
      </c>
      <c r="C822" s="327" t="s">
        <v>49</v>
      </c>
      <c r="D822" s="326" t="s">
        <v>50</v>
      </c>
      <c r="E822" s="288"/>
      <c r="F822" s="288"/>
      <c r="G822" s="288"/>
      <c r="H822" s="288"/>
      <c r="I822" s="289"/>
      <c r="J822" s="150"/>
      <c r="K822" s="150"/>
    </row>
    <row r="823" spans="1:11" ht="37.5">
      <c r="A823" s="328" t="s">
        <v>51</v>
      </c>
      <c r="B823" s="329"/>
      <c r="C823" s="291"/>
      <c r="D823" s="330">
        <f>B823*C823/100</f>
        <v>0</v>
      </c>
      <c r="E823" s="288"/>
      <c r="F823" s="288"/>
      <c r="G823" s="288"/>
      <c r="H823" s="288"/>
      <c r="I823" s="289"/>
      <c r="J823" s="150"/>
      <c r="K823" s="150"/>
    </row>
    <row r="824" spans="1:11" ht="18.75">
      <c r="A824" s="331" t="s">
        <v>52</v>
      </c>
      <c r="B824" s="332"/>
      <c r="C824" s="291"/>
      <c r="D824" s="330">
        <f>B824*C824/100</f>
        <v>0</v>
      </c>
      <c r="E824" s="288"/>
      <c r="F824" s="288"/>
      <c r="G824" s="288"/>
      <c r="H824" s="288"/>
      <c r="I824" s="289"/>
      <c r="J824" s="150"/>
      <c r="K824" s="150"/>
    </row>
    <row r="825" spans="1:11" ht="18.75">
      <c r="A825" s="319" t="s">
        <v>53</v>
      </c>
      <c r="B825" s="319"/>
      <c r="C825" s="319"/>
      <c r="D825" s="330">
        <f>SUM(D823:D824)</f>
        <v>0</v>
      </c>
      <c r="E825" s="288"/>
      <c r="F825" s="288"/>
      <c r="G825" s="288"/>
      <c r="H825" s="288"/>
      <c r="I825" s="289"/>
      <c r="J825" s="150"/>
      <c r="K825" s="150"/>
    </row>
    <row r="826" spans="1:11" ht="131.25">
      <c r="A826" s="333" t="s">
        <v>54</v>
      </c>
      <c r="B826" s="319"/>
      <c r="C826" s="293" t="s">
        <v>752</v>
      </c>
      <c r="D826" s="319"/>
      <c r="E826" s="334" t="s">
        <v>56</v>
      </c>
      <c r="F826" s="467" t="s">
        <v>57</v>
      </c>
      <c r="G826" s="468"/>
      <c r="H826" s="288"/>
      <c r="I826" s="289"/>
      <c r="J826" s="150"/>
      <c r="K826" s="150"/>
    </row>
    <row r="827" spans="1:11" ht="19.5">
      <c r="A827" s="330">
        <f>D825</f>
        <v>0</v>
      </c>
      <c r="B827" s="292"/>
      <c r="C827" s="297">
        <f>D808*60*12</f>
        <v>105844.4712</v>
      </c>
      <c r="D827" s="292"/>
      <c r="E827" s="292">
        <f>F809</f>
        <v>6</v>
      </c>
      <c r="F827" s="469">
        <f>(A827/C827*E827)</f>
        <v>0</v>
      </c>
      <c r="G827" s="470"/>
      <c r="H827" s="288"/>
      <c r="I827" s="289"/>
      <c r="J827" s="150"/>
      <c r="K827" s="150"/>
    </row>
    <row r="828" spans="1:14" ht="19.5">
      <c r="A828" s="335" t="s">
        <v>58</v>
      </c>
      <c r="B828" s="336"/>
      <c r="C828" s="288"/>
      <c r="D828" s="337"/>
      <c r="E828" s="338"/>
      <c r="F828" s="288"/>
      <c r="G828" s="288"/>
      <c r="H828" s="288"/>
      <c r="I828" s="339">
        <f>I829+I831+I832</f>
        <v>241.72</v>
      </c>
      <c r="J828" s="150"/>
      <c r="K828" s="150"/>
      <c r="N828" t="s">
        <v>681</v>
      </c>
    </row>
    <row r="829" spans="1:11" ht="19.5">
      <c r="A829" s="311" t="s">
        <v>59</v>
      </c>
      <c r="B829" s="313"/>
      <c r="C829" s="303"/>
      <c r="D829" s="304"/>
      <c r="E829" s="340"/>
      <c r="F829" s="303"/>
      <c r="G829" s="303"/>
      <c r="H829" s="303"/>
      <c r="I829" s="286">
        <v>6.22</v>
      </c>
      <c r="J829" s="150"/>
      <c r="K829" s="150"/>
    </row>
    <row r="830" spans="1:11" ht="18.75">
      <c r="A830" s="463" t="s">
        <v>60</v>
      </c>
      <c r="B830" s="464"/>
      <c r="C830" s="464"/>
      <c r="D830" s="464"/>
      <c r="E830" s="464"/>
      <c r="F830" s="341" t="s">
        <v>61</v>
      </c>
      <c r="G830" s="342">
        <v>1.05</v>
      </c>
      <c r="H830" s="288"/>
      <c r="I830" s="343"/>
      <c r="J830" s="150"/>
      <c r="K830" s="150"/>
    </row>
    <row r="831" spans="1:11" ht="19.5">
      <c r="A831" s="311" t="s">
        <v>62</v>
      </c>
      <c r="B831" s="313"/>
      <c r="C831" s="303"/>
      <c r="D831" s="303"/>
      <c r="E831" s="303"/>
      <c r="F831" s="303"/>
      <c r="G831" s="314">
        <v>30.2</v>
      </c>
      <c r="H831" s="303" t="s">
        <v>32</v>
      </c>
      <c r="I831" s="286">
        <f>ROUND(I829*G831%,2)</f>
        <v>1.88</v>
      </c>
      <c r="J831" s="150"/>
      <c r="K831" s="150"/>
    </row>
    <row r="832" spans="1:11" ht="19.5">
      <c r="A832" s="344" t="s">
        <v>63</v>
      </c>
      <c r="B832" s="345"/>
      <c r="C832" s="345"/>
      <c r="D832" s="346"/>
      <c r="E832" s="347"/>
      <c r="F832" s="345"/>
      <c r="G832" s="345"/>
      <c r="H832" s="345"/>
      <c r="I832" s="348">
        <v>233.62</v>
      </c>
      <c r="J832" s="150"/>
      <c r="K832" s="150"/>
    </row>
    <row r="833" spans="1:11" ht="18.75">
      <c r="A833" s="461" t="s">
        <v>64</v>
      </c>
      <c r="B833" s="462"/>
      <c r="C833" s="462"/>
      <c r="D833" s="462"/>
      <c r="E833" s="349"/>
      <c r="F833" s="350" t="s">
        <v>65</v>
      </c>
      <c r="G833" s="351">
        <v>1.92</v>
      </c>
      <c r="H833" s="352"/>
      <c r="I833" s="353"/>
      <c r="J833" s="150"/>
      <c r="K833" s="150"/>
    </row>
    <row r="834" spans="1:11" ht="19.5">
      <c r="A834" s="284" t="s">
        <v>66</v>
      </c>
      <c r="B834" s="354"/>
      <c r="C834" s="303"/>
      <c r="D834" s="303"/>
      <c r="E834" s="303"/>
      <c r="F834" s="303"/>
      <c r="G834" s="303"/>
      <c r="H834" s="303"/>
      <c r="I834" s="286">
        <f>I828+I805</f>
        <v>299.9993</v>
      </c>
      <c r="J834" s="150"/>
      <c r="K834" s="150"/>
    </row>
    <row r="835" spans="1:11" ht="19.5">
      <c r="A835" s="284" t="s">
        <v>72</v>
      </c>
      <c r="B835" s="354"/>
      <c r="C835" s="303"/>
      <c r="D835" s="303"/>
      <c r="E835" s="303"/>
      <c r="F835" s="303"/>
      <c r="G835" s="355">
        <f>I836/I834-1</f>
        <v>2.3333387777491055E-06</v>
      </c>
      <c r="H835" s="303"/>
      <c r="I835" s="286">
        <f>I836-I834</f>
        <v>0.0006999999999948159</v>
      </c>
      <c r="J835" s="150"/>
      <c r="K835" s="150"/>
    </row>
    <row r="836" spans="1:11" ht="19.5">
      <c r="A836" s="284" t="s">
        <v>67</v>
      </c>
      <c r="B836" s="354"/>
      <c r="C836" s="303"/>
      <c r="D836" s="303"/>
      <c r="E836" s="303"/>
      <c r="F836" s="303"/>
      <c r="G836" s="303"/>
      <c r="H836" s="303"/>
      <c r="I836" s="286">
        <v>300</v>
      </c>
      <c r="J836" s="150"/>
      <c r="K836" s="150"/>
    </row>
    <row r="837" spans="1:11" ht="18.75">
      <c r="A837" s="234"/>
      <c r="B837" s="234"/>
      <c r="C837" s="234"/>
      <c r="D837" s="234"/>
      <c r="E837" s="234"/>
      <c r="F837" s="234"/>
      <c r="G837" s="234"/>
      <c r="H837" s="234"/>
      <c r="I837" s="276"/>
      <c r="J837" s="150"/>
      <c r="K837" s="150"/>
    </row>
    <row r="838" spans="1:11" ht="18.75">
      <c r="A838" s="278" t="s">
        <v>68</v>
      </c>
      <c r="B838" s="234"/>
      <c r="C838" s="234"/>
      <c r="D838" s="234"/>
      <c r="E838" s="234"/>
      <c r="F838" s="234"/>
      <c r="G838" s="352" t="s">
        <v>462</v>
      </c>
      <c r="H838" s="234"/>
      <c r="I838" s="276"/>
      <c r="J838" s="150"/>
      <c r="K838" s="150"/>
    </row>
    <row r="839" spans="1:11" ht="18.75">
      <c r="A839" s="234" t="s">
        <v>461</v>
      </c>
      <c r="B839" s="234"/>
      <c r="C839" s="234"/>
      <c r="D839" s="234"/>
      <c r="E839" s="234"/>
      <c r="F839" s="234"/>
      <c r="G839" s="234"/>
      <c r="H839" s="234"/>
      <c r="I839" s="276"/>
      <c r="J839" s="150"/>
      <c r="K839" s="150"/>
    </row>
    <row r="840" spans="1:11" ht="18.75">
      <c r="A840" s="234"/>
      <c r="B840" s="234"/>
      <c r="C840" s="234"/>
      <c r="D840" s="234"/>
      <c r="E840" s="234"/>
      <c r="F840" s="234"/>
      <c r="G840" s="234"/>
      <c r="H840" s="234"/>
      <c r="I840" s="276"/>
      <c r="J840" s="150"/>
      <c r="K840" s="150"/>
    </row>
    <row r="841" spans="1:11" ht="18.75">
      <c r="A841" s="234"/>
      <c r="B841" s="234"/>
      <c r="C841" s="234"/>
      <c r="D841" s="234"/>
      <c r="E841" s="234"/>
      <c r="F841" s="234"/>
      <c r="G841" s="234"/>
      <c r="H841" s="234"/>
      <c r="I841" s="276"/>
      <c r="J841" s="150"/>
      <c r="K841" s="150"/>
    </row>
    <row r="842" spans="1:11" ht="18.75">
      <c r="A842" s="234"/>
      <c r="B842" s="234"/>
      <c r="C842" s="234"/>
      <c r="D842" s="234"/>
      <c r="E842" s="234"/>
      <c r="F842" s="234"/>
      <c r="G842" s="234"/>
      <c r="H842" s="234"/>
      <c r="I842" s="276"/>
      <c r="J842" s="150"/>
      <c r="K842" s="150"/>
    </row>
    <row r="843" spans="1:11" ht="18.75">
      <c r="A843" s="234"/>
      <c r="B843" s="234"/>
      <c r="C843" s="234"/>
      <c r="D843" s="234"/>
      <c r="E843" s="234"/>
      <c r="F843" s="234"/>
      <c r="G843" s="234"/>
      <c r="H843" s="234"/>
      <c r="I843" s="276"/>
      <c r="J843" s="150"/>
      <c r="K843" s="150"/>
    </row>
    <row r="844" spans="1:11" ht="18.75">
      <c r="A844" s="234"/>
      <c r="B844" s="234"/>
      <c r="C844" s="234"/>
      <c r="D844" s="234"/>
      <c r="E844" s="234"/>
      <c r="F844" s="234"/>
      <c r="G844" s="234"/>
      <c r="H844" s="234"/>
      <c r="I844" s="276"/>
      <c r="J844" s="150"/>
      <c r="K844" s="150"/>
    </row>
    <row r="845" spans="1:11" ht="18.75">
      <c r="A845" s="234"/>
      <c r="B845" s="234"/>
      <c r="C845" s="234"/>
      <c r="D845" s="234"/>
      <c r="E845" s="234"/>
      <c r="F845" s="234"/>
      <c r="G845" s="234"/>
      <c r="H845" s="234"/>
      <c r="I845" s="276"/>
      <c r="J845" s="150"/>
      <c r="K845" s="150"/>
    </row>
    <row r="846" spans="1:11" ht="18.75">
      <c r="A846" s="234"/>
      <c r="B846" s="234"/>
      <c r="C846" s="234"/>
      <c r="D846" s="234"/>
      <c r="E846" s="234"/>
      <c r="F846" s="234"/>
      <c r="G846" s="234"/>
      <c r="H846" s="234"/>
      <c r="I846" s="276"/>
      <c r="J846" s="150"/>
      <c r="K846" s="150"/>
    </row>
    <row r="847" spans="1:11" ht="18.75">
      <c r="A847" s="234"/>
      <c r="B847" s="234"/>
      <c r="C847" s="234"/>
      <c r="D847" s="234"/>
      <c r="E847" s="234"/>
      <c r="F847" s="234"/>
      <c r="G847" s="234"/>
      <c r="H847" s="234"/>
      <c r="I847" s="276"/>
      <c r="J847" s="150"/>
      <c r="K847" s="150"/>
    </row>
  </sheetData>
  <sheetProtection/>
  <mergeCells count="78">
    <mergeCell ref="A830:E830"/>
    <mergeCell ref="A833:D833"/>
    <mergeCell ref="A811:F811"/>
    <mergeCell ref="A812:E812"/>
    <mergeCell ref="F826:G826"/>
    <mergeCell ref="F827:G827"/>
    <mergeCell ref="F759:G759"/>
    <mergeCell ref="F760:G760"/>
    <mergeCell ref="A763:E763"/>
    <mergeCell ref="A766:D766"/>
    <mergeCell ref="A698:E698"/>
    <mergeCell ref="A701:D701"/>
    <mergeCell ref="A744:F744"/>
    <mergeCell ref="A745:E745"/>
    <mergeCell ref="A679:F679"/>
    <mergeCell ref="A680:E680"/>
    <mergeCell ref="F694:G694"/>
    <mergeCell ref="F695:G695"/>
    <mergeCell ref="F626:G626"/>
    <mergeCell ref="F627:G627"/>
    <mergeCell ref="A630:E630"/>
    <mergeCell ref="A633:D633"/>
    <mergeCell ref="A565:E565"/>
    <mergeCell ref="A568:D568"/>
    <mergeCell ref="A611:F611"/>
    <mergeCell ref="A612:E612"/>
    <mergeCell ref="A546:F546"/>
    <mergeCell ref="A547:E547"/>
    <mergeCell ref="F561:G561"/>
    <mergeCell ref="F562:G562"/>
    <mergeCell ref="F495:G495"/>
    <mergeCell ref="F496:G496"/>
    <mergeCell ref="A499:E499"/>
    <mergeCell ref="A502:D502"/>
    <mergeCell ref="A433:E433"/>
    <mergeCell ref="A436:D436"/>
    <mergeCell ref="A480:F480"/>
    <mergeCell ref="A481:E481"/>
    <mergeCell ref="A414:F414"/>
    <mergeCell ref="A415:E415"/>
    <mergeCell ref="F429:G429"/>
    <mergeCell ref="F430:G430"/>
    <mergeCell ref="F361:G361"/>
    <mergeCell ref="F362:G362"/>
    <mergeCell ref="A365:E365"/>
    <mergeCell ref="A368:D368"/>
    <mergeCell ref="A300:E300"/>
    <mergeCell ref="A303:D303"/>
    <mergeCell ref="A346:F346"/>
    <mergeCell ref="A347:E347"/>
    <mergeCell ref="A281:F281"/>
    <mergeCell ref="A282:E282"/>
    <mergeCell ref="F296:G296"/>
    <mergeCell ref="F297:G297"/>
    <mergeCell ref="F230:G230"/>
    <mergeCell ref="F231:G231"/>
    <mergeCell ref="A234:E234"/>
    <mergeCell ref="A237:D237"/>
    <mergeCell ref="A168:E168"/>
    <mergeCell ref="A171:D171"/>
    <mergeCell ref="A215:F215"/>
    <mergeCell ref="A216:E216"/>
    <mergeCell ref="A149:F149"/>
    <mergeCell ref="A150:E150"/>
    <mergeCell ref="F164:G164"/>
    <mergeCell ref="F165:G165"/>
    <mergeCell ref="F97:G97"/>
    <mergeCell ref="F98:G98"/>
    <mergeCell ref="A101:E101"/>
    <mergeCell ref="A104:D104"/>
    <mergeCell ref="A38:D38"/>
    <mergeCell ref="A35:E35"/>
    <mergeCell ref="A82:F82"/>
    <mergeCell ref="A83:E83"/>
    <mergeCell ref="A16:F16"/>
    <mergeCell ref="A17:E17"/>
    <mergeCell ref="F31:G31"/>
    <mergeCell ref="F32:G32"/>
  </mergeCells>
  <printOptions/>
  <pageMargins left="0.7" right="0.72" top="0.75" bottom="0.75" header="0.3" footer="0.3"/>
  <pageSetup horizontalDpi="600" verticalDpi="600" orientation="portrait" paperSize="9" scale="54" r:id="rId1"/>
  <rowBreaks count="17" manualBreakCount="17">
    <brk id="43" max="11" man="1"/>
    <brk id="63" max="11" man="1"/>
    <brk id="110" max="11" man="1"/>
    <brk id="130" max="11" man="1"/>
    <brk id="196" max="11" man="1"/>
    <brk id="243" max="11" man="1"/>
    <brk id="262" max="11" man="1"/>
    <brk id="327" max="11" man="1"/>
    <brk id="395" max="11" man="1"/>
    <brk id="460" max="11" man="1"/>
    <brk id="508" max="11" man="1"/>
    <brk id="525" max="11" man="1"/>
    <brk id="575" max="11" man="1"/>
    <brk id="591" max="11" man="1"/>
    <brk id="659" max="11" man="1"/>
    <brk id="726" max="11" man="1"/>
    <brk id="78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60" zoomScalePageLayoutView="0" workbookViewId="0" topLeftCell="A39">
      <selection activeCell="I59" sqref="I59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3.87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I2" s="3" t="s">
        <v>762</v>
      </c>
    </row>
    <row r="3" spans="6:9" ht="15.75">
      <c r="F3" s="4">
        <v>21</v>
      </c>
      <c r="G3" s="1" t="s">
        <v>763</v>
      </c>
      <c r="I3" s="3" t="s">
        <v>717</v>
      </c>
    </row>
    <row r="4" spans="1:9" ht="14.25">
      <c r="A4" s="5" t="s">
        <v>460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427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14"/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I18+I19+I20+I26</f>
        <v>73.9776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2" t="s">
        <v>24</v>
      </c>
      <c r="B13" s="33"/>
      <c r="C13" s="33"/>
      <c r="D13" s="117"/>
      <c r="E13" s="118">
        <f>D13*60</f>
        <v>0</v>
      </c>
      <c r="F13" s="29"/>
      <c r="G13" s="33"/>
      <c r="H13" s="30"/>
      <c r="I13" s="31"/>
    </row>
    <row r="14" spans="1:9" ht="12.75">
      <c r="A14" s="35" t="s">
        <v>25</v>
      </c>
      <c r="B14" s="36">
        <v>1</v>
      </c>
      <c r="C14" s="36">
        <v>6280</v>
      </c>
      <c r="D14" s="117">
        <f>159.27*0.923</f>
        <v>147.00621</v>
      </c>
      <c r="E14" s="119">
        <f>D14*60</f>
        <v>8820.3726</v>
      </c>
      <c r="F14" s="38">
        <v>60</v>
      </c>
      <c r="G14" s="36">
        <f>B14*C14/E14*F14</f>
        <v>42.71928376359066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ROUND((G13+G14),2)</f>
        <v>42.72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56.8176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56.8176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17.16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/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41</v>
      </c>
      <c r="B22" s="33"/>
      <c r="C22" s="33"/>
      <c r="D22" s="34"/>
      <c r="E22" s="56"/>
      <c r="F22" s="56">
        <f>E22*C22</f>
        <v>0</v>
      </c>
      <c r="G22" s="57"/>
      <c r="H22" s="30"/>
      <c r="I22" s="31"/>
    </row>
    <row r="23" spans="1:9" ht="12.75">
      <c r="A23" s="32" t="s">
        <v>43</v>
      </c>
      <c r="B23" s="33"/>
      <c r="C23" s="33"/>
      <c r="D23" s="34"/>
      <c r="E23" s="56"/>
      <c r="F23" s="56">
        <f>E23*C23</f>
        <v>0</v>
      </c>
      <c r="G23" s="57"/>
      <c r="H23" s="30"/>
      <c r="I23" s="31"/>
    </row>
    <row r="24" spans="1:9" ht="12.75">
      <c r="A24" s="32" t="s">
        <v>44</v>
      </c>
      <c r="B24" s="33"/>
      <c r="C24" s="33"/>
      <c r="D24" s="34"/>
      <c r="E24" s="56"/>
      <c r="F24" s="56">
        <f>E24*C24</f>
        <v>0</v>
      </c>
      <c r="G24" s="57"/>
      <c r="H24" s="30"/>
      <c r="I24" s="31"/>
    </row>
    <row r="25" spans="1:9" ht="12.75">
      <c r="A25" s="58" t="s">
        <v>46</v>
      </c>
      <c r="B25" s="36"/>
      <c r="C25" s="36"/>
      <c r="D25" s="37"/>
      <c r="E25" s="38"/>
      <c r="F25" s="59">
        <f>SUM(F22:F24)</f>
        <v>0</v>
      </c>
      <c r="G25" s="57"/>
      <c r="H25" s="30"/>
      <c r="I25" s="31"/>
    </row>
    <row r="26" spans="1:9" ht="15">
      <c r="A26" s="48" t="s">
        <v>47</v>
      </c>
      <c r="B26" s="40"/>
      <c r="C26" s="40"/>
      <c r="D26" s="40"/>
      <c r="E26" s="40"/>
      <c r="F26" s="40"/>
      <c r="G26" s="40"/>
      <c r="H26" s="40"/>
      <c r="I26" s="21">
        <f>ROUND(F32,2)</f>
        <v>0</v>
      </c>
    </row>
    <row r="27" spans="1:9" ht="33.75">
      <c r="A27" s="60" t="s">
        <v>35</v>
      </c>
      <c r="B27" s="61" t="s">
        <v>48</v>
      </c>
      <c r="C27" s="62" t="s">
        <v>49</v>
      </c>
      <c r="D27" s="61" t="s">
        <v>50</v>
      </c>
      <c r="E27" s="63"/>
      <c r="F27" s="63"/>
      <c r="G27" s="63"/>
      <c r="H27" s="30"/>
      <c r="I27" s="31"/>
    </row>
    <row r="28" spans="1:9" ht="12.75">
      <c r="A28" s="64" t="s">
        <v>51</v>
      </c>
      <c r="B28" s="65"/>
      <c r="C28" s="26"/>
      <c r="D28" s="66">
        <f>B28*C28/100</f>
        <v>0</v>
      </c>
      <c r="E28" s="63"/>
      <c r="F28" s="63"/>
      <c r="G28" s="63"/>
      <c r="H28" s="30"/>
      <c r="I28" s="31"/>
    </row>
    <row r="29" spans="1:9" ht="12.75">
      <c r="A29" s="67" t="s">
        <v>52</v>
      </c>
      <c r="B29" s="68"/>
      <c r="C29" s="26"/>
      <c r="D29" s="66">
        <f>B29*C29/100</f>
        <v>0</v>
      </c>
      <c r="E29" s="63"/>
      <c r="F29" s="63"/>
      <c r="G29" s="63"/>
      <c r="H29" s="30"/>
      <c r="I29" s="31"/>
    </row>
    <row r="30" spans="1:9" ht="12.75">
      <c r="A30" s="69" t="s">
        <v>53</v>
      </c>
      <c r="B30" s="69"/>
      <c r="C30" s="69"/>
      <c r="D30" s="66">
        <f>SUM(D28:D29)</f>
        <v>0</v>
      </c>
      <c r="E30" s="63"/>
      <c r="F30" s="63"/>
      <c r="G30" s="63"/>
      <c r="H30" s="30"/>
      <c r="I30" s="31"/>
    </row>
    <row r="31" spans="1:9" ht="45">
      <c r="A31" s="70" t="s">
        <v>54</v>
      </c>
      <c r="B31" s="71"/>
      <c r="C31" s="28" t="s">
        <v>55</v>
      </c>
      <c r="D31" s="71"/>
      <c r="E31" s="72" t="s">
        <v>56</v>
      </c>
      <c r="F31" s="373" t="s">
        <v>57</v>
      </c>
      <c r="G31" s="374"/>
      <c r="H31" s="30"/>
      <c r="I31" s="31"/>
    </row>
    <row r="32" spans="1:9" ht="12.75">
      <c r="A32" s="66">
        <f>D30</f>
        <v>0</v>
      </c>
      <c r="B32" s="73"/>
      <c r="C32" s="120">
        <f>D14*60*12</f>
        <v>105844.4712</v>
      </c>
      <c r="D32" s="73"/>
      <c r="E32" s="73">
        <f>F14</f>
        <v>60</v>
      </c>
      <c r="F32" s="375">
        <f>(A32/C32*E32)</f>
        <v>0</v>
      </c>
      <c r="G32" s="376"/>
      <c r="H32" s="30"/>
      <c r="I32" s="31"/>
    </row>
    <row r="33" spans="1:9" ht="15">
      <c r="A33" s="74" t="s">
        <v>58</v>
      </c>
      <c r="B33" s="75"/>
      <c r="C33" s="30"/>
      <c r="D33" s="76"/>
      <c r="E33" s="77"/>
      <c r="F33" s="30"/>
      <c r="G33" s="30"/>
      <c r="H33" s="30"/>
      <c r="I33" s="78">
        <f>I34+I36+I37</f>
        <v>205.83</v>
      </c>
    </row>
    <row r="34" spans="1:9" ht="15">
      <c r="A34" s="48" t="s">
        <v>59</v>
      </c>
      <c r="B34" s="50"/>
      <c r="C34" s="40"/>
      <c r="D34" s="41"/>
      <c r="E34" s="79"/>
      <c r="F34" s="40"/>
      <c r="G34" s="40"/>
      <c r="H34" s="40"/>
      <c r="I34" s="21">
        <v>106.87</v>
      </c>
    </row>
    <row r="35" spans="1:9" ht="15">
      <c r="A35" s="377" t="s">
        <v>60</v>
      </c>
      <c r="B35" s="378"/>
      <c r="C35" s="378"/>
      <c r="D35" s="378"/>
      <c r="E35" s="378"/>
      <c r="F35" s="81" t="s">
        <v>61</v>
      </c>
      <c r="G35" s="82">
        <v>1.05</v>
      </c>
      <c r="H35" s="30"/>
      <c r="I35" s="197">
        <v>96</v>
      </c>
    </row>
    <row r="36" spans="1:9" ht="15">
      <c r="A36" s="48" t="s">
        <v>62</v>
      </c>
      <c r="B36" s="50"/>
      <c r="C36" s="40"/>
      <c r="D36" s="40"/>
      <c r="E36" s="40"/>
      <c r="F36" s="40"/>
      <c r="G36" s="51">
        <v>30.2</v>
      </c>
      <c r="H36" s="40" t="s">
        <v>32</v>
      </c>
      <c r="I36" s="21">
        <v>10.87</v>
      </c>
    </row>
    <row r="37" spans="1:9" ht="15">
      <c r="A37" s="84" t="s">
        <v>63</v>
      </c>
      <c r="B37" s="85"/>
      <c r="C37" s="85"/>
      <c r="D37" s="86"/>
      <c r="E37" s="87"/>
      <c r="F37" s="85"/>
      <c r="G37" s="85"/>
      <c r="H37" s="85"/>
      <c r="I37" s="88">
        <v>88.09</v>
      </c>
    </row>
    <row r="38" spans="1:9" ht="15">
      <c r="A38" s="379" t="s">
        <v>64</v>
      </c>
      <c r="B38" s="380"/>
      <c r="C38" s="380"/>
      <c r="D38" s="380"/>
      <c r="E38" s="89"/>
      <c r="F38" s="90" t="s">
        <v>65</v>
      </c>
      <c r="G38" s="91">
        <v>1.92</v>
      </c>
      <c r="H38" s="92"/>
      <c r="I38" s="93"/>
    </row>
    <row r="39" spans="1:9" ht="15">
      <c r="A39" s="18" t="s">
        <v>66</v>
      </c>
      <c r="B39" s="94"/>
      <c r="C39" s="40"/>
      <c r="D39" s="40"/>
      <c r="E39" s="40"/>
      <c r="F39" s="40"/>
      <c r="G39" s="40"/>
      <c r="H39" s="40"/>
      <c r="I39" s="21">
        <f>I33+I10</f>
        <v>279.8076</v>
      </c>
    </row>
    <row r="40" spans="1:9" ht="15">
      <c r="A40" s="18" t="s">
        <v>72</v>
      </c>
      <c r="B40" s="94"/>
      <c r="C40" s="40"/>
      <c r="D40" s="40"/>
      <c r="E40" s="40"/>
      <c r="F40" s="40"/>
      <c r="G40" s="95">
        <f>I41/I39-1</f>
        <v>0.0006876153471171431</v>
      </c>
      <c r="H40" s="40"/>
      <c r="I40" s="21">
        <f>I41-I39</f>
        <v>0.19240000000002055</v>
      </c>
    </row>
    <row r="41" spans="1:9" ht="15.75">
      <c r="A41" s="96" t="s">
        <v>67</v>
      </c>
      <c r="B41" s="97"/>
      <c r="C41" s="98"/>
      <c r="D41" s="98"/>
      <c r="E41" s="98"/>
      <c r="F41" s="98"/>
      <c r="G41" s="98"/>
      <c r="H41" s="98"/>
      <c r="I41" s="99">
        <v>280</v>
      </c>
    </row>
    <row r="43" spans="1:7" ht="15.75">
      <c r="A43" s="9" t="s">
        <v>68</v>
      </c>
      <c r="G43" s="92" t="s">
        <v>462</v>
      </c>
    </row>
    <row r="44" ht="12.75">
      <c r="A44" s="1" t="s">
        <v>461</v>
      </c>
    </row>
    <row r="49" ht="12.75">
      <c r="J49" s="10"/>
    </row>
    <row r="67" spans="1:9" ht="15.75">
      <c r="A67" s="100"/>
      <c r="F67" s="2" t="s">
        <v>3</v>
      </c>
      <c r="I67" s="3"/>
    </row>
    <row r="68" spans="6:9" ht="15.75">
      <c r="F68" s="4" t="s">
        <v>73</v>
      </c>
      <c r="I68" s="3" t="s">
        <v>716</v>
      </c>
    </row>
    <row r="69" spans="6:9" ht="15.75">
      <c r="F69" s="4">
        <v>21</v>
      </c>
      <c r="G69" s="1" t="s">
        <v>694</v>
      </c>
      <c r="I69" s="3" t="s">
        <v>717</v>
      </c>
    </row>
    <row r="70" spans="1:9" ht="14.25">
      <c r="A70" s="5" t="s">
        <v>460</v>
      </c>
      <c r="B70" s="5"/>
      <c r="C70" s="5"/>
      <c r="D70" s="5"/>
      <c r="E70" s="5"/>
      <c r="F70" s="5"/>
      <c r="G70" s="5"/>
      <c r="H70" s="5"/>
      <c r="I70" s="6"/>
    </row>
    <row r="71" spans="2:9" ht="15.75">
      <c r="B71" s="7"/>
      <c r="C71" s="7"/>
      <c r="D71" s="7" t="s">
        <v>9</v>
      </c>
      <c r="E71" s="7"/>
      <c r="F71" s="7"/>
      <c r="G71" s="7"/>
      <c r="H71" s="7"/>
      <c r="I71" s="8"/>
    </row>
    <row r="72" spans="1:9" ht="18.75">
      <c r="A72" s="9" t="s">
        <v>10</v>
      </c>
      <c r="B72" s="10"/>
      <c r="C72" s="10"/>
      <c r="D72" s="11" t="s">
        <v>689</v>
      </c>
      <c r="E72" s="12"/>
      <c r="F72" s="12"/>
      <c r="G72" s="12"/>
      <c r="H72" s="12"/>
      <c r="I72" s="3"/>
    </row>
    <row r="73" spans="1:9" ht="15.75">
      <c r="A73" s="13" t="s">
        <v>12</v>
      </c>
      <c r="B73" s="10"/>
      <c r="C73" s="10"/>
      <c r="D73" s="14"/>
      <c r="F73" s="13"/>
      <c r="G73" s="15"/>
      <c r="H73" s="16"/>
      <c r="I73" s="17"/>
    </row>
    <row r="74" ht="15.75">
      <c r="D74" s="14"/>
    </row>
    <row r="75" spans="1:9" ht="18.75">
      <c r="A75" s="4"/>
      <c r="B75" s="11"/>
      <c r="C75" s="12"/>
      <c r="D75" s="12"/>
      <c r="E75" s="12"/>
      <c r="F75" s="12"/>
      <c r="G75" s="12"/>
      <c r="H75" s="12"/>
      <c r="I75" s="17" t="s">
        <v>14</v>
      </c>
    </row>
    <row r="76" spans="1:9" ht="18.75">
      <c r="A76" s="18" t="s">
        <v>15</v>
      </c>
      <c r="B76" s="19"/>
      <c r="C76" s="20"/>
      <c r="D76" s="20"/>
      <c r="E76" s="20"/>
      <c r="F76" s="20"/>
      <c r="G76" s="20"/>
      <c r="H76" s="20"/>
      <c r="I76" s="21">
        <f>I84+I85+I86+I92</f>
        <v>55.3102</v>
      </c>
    </row>
    <row r="77" spans="1:9" ht="15.75">
      <c r="A77" s="22" t="s">
        <v>16</v>
      </c>
      <c r="B77" s="23"/>
      <c r="C77" s="23"/>
      <c r="D77" s="23"/>
      <c r="E77" s="23"/>
      <c r="F77" s="23"/>
      <c r="G77" s="23"/>
      <c r="H77" s="23"/>
      <c r="I77" s="24"/>
    </row>
    <row r="78" spans="1:9" ht="33.75">
      <c r="A78" s="25" t="s">
        <v>17</v>
      </c>
      <c r="B78" s="26" t="s">
        <v>18</v>
      </c>
      <c r="C78" s="27" t="s">
        <v>19</v>
      </c>
      <c r="D78" s="28" t="s">
        <v>20</v>
      </c>
      <c r="E78" s="28" t="s">
        <v>21</v>
      </c>
      <c r="F78" s="28" t="s">
        <v>22</v>
      </c>
      <c r="G78" s="29" t="s">
        <v>23</v>
      </c>
      <c r="H78" s="30"/>
      <c r="I78" s="31"/>
    </row>
    <row r="79" spans="1:9" ht="12.75">
      <c r="A79" s="32" t="s">
        <v>24</v>
      </c>
      <c r="B79" s="33"/>
      <c r="C79" s="33"/>
      <c r="D79" s="117"/>
      <c r="E79" s="118">
        <f>D79*60</f>
        <v>0</v>
      </c>
      <c r="F79" s="29"/>
      <c r="G79" s="33"/>
      <c r="H79" s="30"/>
      <c r="I79" s="31"/>
    </row>
    <row r="80" spans="1:9" ht="12.75">
      <c r="A80" s="35" t="s">
        <v>25</v>
      </c>
      <c r="B80" s="36">
        <v>1</v>
      </c>
      <c r="C80" s="36">
        <v>9390</v>
      </c>
      <c r="D80" s="117">
        <f>159.27*0.923</f>
        <v>147.00621</v>
      </c>
      <c r="E80" s="119">
        <f>D80*60</f>
        <v>8820.3726</v>
      </c>
      <c r="F80" s="38">
        <v>30</v>
      </c>
      <c r="G80" s="36">
        <f>B80*C80/E80*F80</f>
        <v>31.937426316888246</v>
      </c>
      <c r="H80" s="30"/>
      <c r="I80" s="31"/>
    </row>
    <row r="81" spans="1:8" ht="12.75">
      <c r="A81" s="39" t="s">
        <v>26</v>
      </c>
      <c r="B81" s="40"/>
      <c r="C81" s="41"/>
      <c r="D81" s="41"/>
      <c r="E81" s="41"/>
      <c r="F81" s="41"/>
      <c r="G81" s="42">
        <f>ROUND((G79+G80),2)</f>
        <v>31.94</v>
      </c>
      <c r="H81" s="30"/>
    </row>
    <row r="82" spans="1:9" ht="12.75">
      <c r="A82" s="369" t="s">
        <v>27</v>
      </c>
      <c r="B82" s="370"/>
      <c r="C82" s="370"/>
      <c r="D82" s="370"/>
      <c r="E82" s="370"/>
      <c r="F82" s="370"/>
      <c r="G82" s="101"/>
      <c r="H82" s="30"/>
      <c r="I82" s="44">
        <f>G81*G82</f>
        <v>0</v>
      </c>
    </row>
    <row r="83" spans="1:9" ht="12.75">
      <c r="A83" s="371" t="s">
        <v>28</v>
      </c>
      <c r="B83" s="372"/>
      <c r="C83" s="372"/>
      <c r="D83" s="372"/>
      <c r="E83" s="372"/>
      <c r="F83" s="45" t="s">
        <v>29</v>
      </c>
      <c r="G83" s="46">
        <v>1.33</v>
      </c>
      <c r="H83" s="40"/>
      <c r="I83" s="47">
        <f>G81*G83</f>
        <v>42.4802</v>
      </c>
    </row>
    <row r="84" spans="1:9" ht="15">
      <c r="A84" s="48" t="s">
        <v>30</v>
      </c>
      <c r="B84" s="40"/>
      <c r="C84" s="40"/>
      <c r="D84" s="40"/>
      <c r="E84" s="40"/>
      <c r="F84" s="40"/>
      <c r="G84" s="49"/>
      <c r="H84" s="40"/>
      <c r="I84" s="21">
        <f>I82+I83</f>
        <v>42.4802</v>
      </c>
    </row>
    <row r="85" spans="1:9" ht="15">
      <c r="A85" s="48" t="s">
        <v>31</v>
      </c>
      <c r="B85" s="50"/>
      <c r="C85" s="40"/>
      <c r="D85" s="40"/>
      <c r="E85" s="40"/>
      <c r="F85" s="40"/>
      <c r="G85" s="51">
        <v>30.2</v>
      </c>
      <c r="H85" s="40" t="s">
        <v>32</v>
      </c>
      <c r="I85" s="21">
        <f>ROUND((I84*G85/100),2)</f>
        <v>12.83</v>
      </c>
    </row>
    <row r="86" spans="1:9" ht="15">
      <c r="A86" s="48" t="s">
        <v>33</v>
      </c>
      <c r="B86" s="50"/>
      <c r="C86" s="40"/>
      <c r="D86" s="40"/>
      <c r="E86" s="40"/>
      <c r="F86" s="41" t="s">
        <v>34</v>
      </c>
      <c r="G86" s="40"/>
      <c r="H86" s="40"/>
      <c r="I86" s="21">
        <f>ROUND(F91,2)</f>
        <v>0</v>
      </c>
    </row>
    <row r="87" spans="1:9" ht="22.5">
      <c r="A87" s="52" t="s">
        <v>35</v>
      </c>
      <c r="B87" s="53" t="s">
        <v>36</v>
      </c>
      <c r="C87" s="54" t="s">
        <v>37</v>
      </c>
      <c r="D87" s="55" t="s">
        <v>38</v>
      </c>
      <c r="E87" s="55" t="s">
        <v>39</v>
      </c>
      <c r="F87" s="55" t="s">
        <v>40</v>
      </c>
      <c r="G87" s="30"/>
      <c r="H87" s="30"/>
      <c r="I87" s="31"/>
    </row>
    <row r="88" spans="1:9" ht="12.75">
      <c r="A88" s="32" t="s">
        <v>41</v>
      </c>
      <c r="B88" s="33"/>
      <c r="C88" s="33"/>
      <c r="D88" s="34"/>
      <c r="E88" s="56"/>
      <c r="F88" s="56">
        <f>E88*C88</f>
        <v>0</v>
      </c>
      <c r="G88" s="57"/>
      <c r="H88" s="30"/>
      <c r="I88" s="31"/>
    </row>
    <row r="89" spans="1:9" ht="12.75">
      <c r="A89" s="32" t="s">
        <v>43</v>
      </c>
      <c r="B89" s="33"/>
      <c r="C89" s="33"/>
      <c r="D89" s="34"/>
      <c r="E89" s="56"/>
      <c r="F89" s="56">
        <f>E89*C89</f>
        <v>0</v>
      </c>
      <c r="G89" s="57"/>
      <c r="H89" s="30"/>
      <c r="I89" s="31"/>
    </row>
    <row r="90" spans="1:9" ht="12.75">
      <c r="A90" s="32" t="s">
        <v>44</v>
      </c>
      <c r="B90" s="33"/>
      <c r="C90" s="33"/>
      <c r="D90" s="34"/>
      <c r="E90" s="56"/>
      <c r="F90" s="56">
        <f>E90*C90</f>
        <v>0</v>
      </c>
      <c r="G90" s="57"/>
      <c r="H90" s="30"/>
      <c r="I90" s="31"/>
    </row>
    <row r="91" spans="1:9" ht="12.75">
      <c r="A91" s="58" t="s">
        <v>46</v>
      </c>
      <c r="B91" s="36"/>
      <c r="C91" s="36"/>
      <c r="D91" s="37"/>
      <c r="E91" s="38"/>
      <c r="F91" s="59">
        <f>SUM(F88:F90)</f>
        <v>0</v>
      </c>
      <c r="G91" s="57"/>
      <c r="H91" s="30"/>
      <c r="I91" s="31"/>
    </row>
    <row r="92" spans="1:9" ht="15">
      <c r="A92" s="48" t="s">
        <v>47</v>
      </c>
      <c r="B92" s="40"/>
      <c r="C92" s="40"/>
      <c r="D92" s="40"/>
      <c r="E92" s="40"/>
      <c r="F92" s="40"/>
      <c r="G92" s="40"/>
      <c r="H92" s="40"/>
      <c r="I92" s="21">
        <f>ROUND(F98,2)</f>
        <v>0</v>
      </c>
    </row>
    <row r="93" spans="1:9" ht="33.75">
      <c r="A93" s="60" t="s">
        <v>35</v>
      </c>
      <c r="B93" s="61" t="s">
        <v>48</v>
      </c>
      <c r="C93" s="62" t="s">
        <v>49</v>
      </c>
      <c r="D93" s="61" t="s">
        <v>50</v>
      </c>
      <c r="E93" s="63"/>
      <c r="F93" s="63"/>
      <c r="G93" s="63"/>
      <c r="H93" s="30"/>
      <c r="I93" s="31"/>
    </row>
    <row r="94" spans="1:9" ht="12.75">
      <c r="A94" s="64" t="s">
        <v>51</v>
      </c>
      <c r="B94" s="65"/>
      <c r="C94" s="26"/>
      <c r="D94" s="66">
        <f>B94*C94/100</f>
        <v>0</v>
      </c>
      <c r="E94" s="63"/>
      <c r="F94" s="63"/>
      <c r="G94" s="63"/>
      <c r="H94" s="30"/>
      <c r="I94" s="31"/>
    </row>
    <row r="95" spans="1:9" ht="12.75">
      <c r="A95" s="67" t="s">
        <v>52</v>
      </c>
      <c r="B95" s="68"/>
      <c r="C95" s="26"/>
      <c r="D95" s="66">
        <f>B95*C95/100</f>
        <v>0</v>
      </c>
      <c r="E95" s="63"/>
      <c r="F95" s="63"/>
      <c r="G95" s="63"/>
      <c r="H95" s="30"/>
      <c r="I95" s="31"/>
    </row>
    <row r="96" spans="1:9" ht="12.75">
      <c r="A96" s="69" t="s">
        <v>53</v>
      </c>
      <c r="B96" s="69"/>
      <c r="C96" s="69"/>
      <c r="D96" s="66">
        <f>SUM(D94:D95)</f>
        <v>0</v>
      </c>
      <c r="E96" s="63"/>
      <c r="F96" s="63"/>
      <c r="G96" s="63"/>
      <c r="H96" s="30"/>
      <c r="I96" s="31"/>
    </row>
    <row r="97" spans="1:9" ht="45">
      <c r="A97" s="70" t="s">
        <v>54</v>
      </c>
      <c r="B97" s="71"/>
      <c r="C97" s="28" t="s">
        <v>55</v>
      </c>
      <c r="D97" s="71"/>
      <c r="E97" s="72" t="s">
        <v>56</v>
      </c>
      <c r="F97" s="373" t="s">
        <v>57</v>
      </c>
      <c r="G97" s="374"/>
      <c r="H97" s="30"/>
      <c r="I97" s="31"/>
    </row>
    <row r="98" spans="1:9" ht="12.75">
      <c r="A98" s="66">
        <f>D96</f>
        <v>0</v>
      </c>
      <c r="B98" s="73"/>
      <c r="C98" s="120">
        <f>D80*60*12</f>
        <v>105844.4712</v>
      </c>
      <c r="D98" s="73"/>
      <c r="E98" s="73">
        <f>F80</f>
        <v>30</v>
      </c>
      <c r="F98" s="375">
        <f>(A98/C98*E98)</f>
        <v>0</v>
      </c>
      <c r="G98" s="376"/>
      <c r="H98" s="30"/>
      <c r="I98" s="31"/>
    </row>
    <row r="99" spans="1:9" ht="15">
      <c r="A99" s="74" t="s">
        <v>58</v>
      </c>
      <c r="B99" s="75"/>
      <c r="C99" s="30"/>
      <c r="D99" s="76"/>
      <c r="E99" s="77"/>
      <c r="F99" s="30"/>
      <c r="G99" s="30"/>
      <c r="H99" s="30"/>
      <c r="I99" s="78">
        <f>I100+I102+I103</f>
        <v>91.19999999999999</v>
      </c>
    </row>
    <row r="100" spans="1:9" ht="15">
      <c r="A100" s="48" t="s">
        <v>59</v>
      </c>
      <c r="B100" s="50"/>
      <c r="C100" s="40"/>
      <c r="D100" s="41"/>
      <c r="E100" s="79"/>
      <c r="F100" s="40"/>
      <c r="G100" s="40"/>
      <c r="H100" s="40"/>
      <c r="I100" s="21">
        <v>36.22</v>
      </c>
    </row>
    <row r="101" spans="1:9" ht="15">
      <c r="A101" s="377" t="s">
        <v>60</v>
      </c>
      <c r="B101" s="378"/>
      <c r="C101" s="378"/>
      <c r="D101" s="378"/>
      <c r="E101" s="378"/>
      <c r="F101" s="81" t="s">
        <v>61</v>
      </c>
      <c r="G101" s="82">
        <v>1.05</v>
      </c>
      <c r="H101" s="30"/>
      <c r="I101" s="83"/>
    </row>
    <row r="102" spans="1:9" ht="15">
      <c r="A102" s="48" t="s">
        <v>62</v>
      </c>
      <c r="B102" s="50"/>
      <c r="C102" s="40"/>
      <c r="D102" s="40"/>
      <c r="E102" s="40"/>
      <c r="F102" s="40"/>
      <c r="G102" s="51">
        <v>30.2</v>
      </c>
      <c r="H102" s="40" t="s">
        <v>32</v>
      </c>
      <c r="I102" s="21">
        <f>ROUND(I100*G102%,2)</f>
        <v>10.94</v>
      </c>
    </row>
    <row r="103" spans="1:9" ht="15">
      <c r="A103" s="84" t="s">
        <v>63</v>
      </c>
      <c r="B103" s="85"/>
      <c r="C103" s="85"/>
      <c r="D103" s="86"/>
      <c r="E103" s="87"/>
      <c r="F103" s="85"/>
      <c r="G103" s="85"/>
      <c r="H103" s="85"/>
      <c r="I103" s="88">
        <v>44.04</v>
      </c>
    </row>
    <row r="104" spans="1:9" ht="15">
      <c r="A104" s="379" t="s">
        <v>64</v>
      </c>
      <c r="B104" s="380"/>
      <c r="C104" s="380"/>
      <c r="D104" s="380"/>
      <c r="E104" s="89"/>
      <c r="F104" s="90" t="s">
        <v>65</v>
      </c>
      <c r="G104" s="91">
        <v>1.92</v>
      </c>
      <c r="H104" s="92"/>
      <c r="I104" s="93"/>
    </row>
    <row r="105" spans="1:9" ht="15">
      <c r="A105" s="18" t="s">
        <v>66</v>
      </c>
      <c r="B105" s="94"/>
      <c r="C105" s="40"/>
      <c r="D105" s="40"/>
      <c r="E105" s="40"/>
      <c r="F105" s="40"/>
      <c r="G105" s="40"/>
      <c r="H105" s="40"/>
      <c r="I105" s="21">
        <f>I99+I76</f>
        <v>146.5102</v>
      </c>
    </row>
    <row r="106" spans="1:9" ht="15">
      <c r="A106" s="18" t="s">
        <v>72</v>
      </c>
      <c r="B106" s="94"/>
      <c r="C106" s="40"/>
      <c r="D106" s="40"/>
      <c r="E106" s="40"/>
      <c r="F106" s="40"/>
      <c r="G106" s="95">
        <f>I107/I105-1</f>
        <v>0.02381950198689231</v>
      </c>
      <c r="H106" s="40"/>
      <c r="I106" s="21">
        <f>I107-I105</f>
        <v>3.4898000000000025</v>
      </c>
    </row>
    <row r="107" spans="1:9" ht="15.75">
      <c r="A107" s="96" t="s">
        <v>67</v>
      </c>
      <c r="B107" s="97"/>
      <c r="C107" s="98"/>
      <c r="D107" s="98"/>
      <c r="E107" s="98"/>
      <c r="F107" s="98"/>
      <c r="G107" s="98"/>
      <c r="H107" s="98"/>
      <c r="I107" s="99">
        <v>150</v>
      </c>
    </row>
    <row r="109" spans="1:7" ht="15.75">
      <c r="A109" s="9" t="s">
        <v>68</v>
      </c>
      <c r="G109" s="92" t="s">
        <v>462</v>
      </c>
    </row>
    <row r="110" ht="12.75">
      <c r="A110" s="1" t="s">
        <v>461</v>
      </c>
    </row>
  </sheetData>
  <sheetProtection/>
  <mergeCells count="12">
    <mergeCell ref="A35:E35"/>
    <mergeCell ref="A38:D38"/>
    <mergeCell ref="A16:F16"/>
    <mergeCell ref="A17:E17"/>
    <mergeCell ref="F31:G31"/>
    <mergeCell ref="F32:G32"/>
    <mergeCell ref="A101:E101"/>
    <mergeCell ref="A104:D104"/>
    <mergeCell ref="A82:F82"/>
    <mergeCell ref="A83:E83"/>
    <mergeCell ref="F97:G97"/>
    <mergeCell ref="F98:G98"/>
  </mergeCells>
  <printOptions/>
  <pageMargins left="0.7" right="0.72" top="0.75" bottom="0.75" header="0.3" footer="0.3"/>
  <pageSetup horizontalDpi="600" verticalDpi="600" orientation="portrait" paperSize="9" scale="67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zoomScalePageLayoutView="0" workbookViewId="0" topLeftCell="A1">
      <selection activeCell="C4" sqref="C4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3.625" style="10" customWidth="1"/>
    <col min="10" max="10" width="4.25390625" style="0" customWidth="1"/>
  </cols>
  <sheetData>
    <row r="1" ht="12.75">
      <c r="I1" s="1" t="s">
        <v>690</v>
      </c>
    </row>
    <row r="3" spans="1:9" ht="15.75">
      <c r="A3" s="100"/>
      <c r="F3" s="2" t="s">
        <v>3</v>
      </c>
      <c r="I3" s="3"/>
    </row>
    <row r="4" spans="6:9" ht="15.75">
      <c r="F4" s="4" t="s">
        <v>73</v>
      </c>
      <c r="I4" s="3" t="s">
        <v>716</v>
      </c>
    </row>
    <row r="5" spans="6:9" ht="15.75">
      <c r="F5" s="4" t="s">
        <v>736</v>
      </c>
      <c r="I5" s="3" t="s">
        <v>717</v>
      </c>
    </row>
    <row r="6" spans="1:9" ht="14.25">
      <c r="A6" s="5" t="s">
        <v>460</v>
      </c>
      <c r="B6" s="5"/>
      <c r="C6" s="5"/>
      <c r="D6" s="5"/>
      <c r="E6" s="5"/>
      <c r="F6" s="5"/>
      <c r="G6" s="5"/>
      <c r="H6" s="5"/>
      <c r="I6" s="6"/>
    </row>
    <row r="7" spans="2:9" ht="15.75">
      <c r="B7" s="7"/>
      <c r="C7" s="7"/>
      <c r="D7" s="7" t="s">
        <v>9</v>
      </c>
      <c r="E7" s="7"/>
      <c r="F7" s="7"/>
      <c r="G7" s="7"/>
      <c r="H7" s="7"/>
      <c r="I7" s="8"/>
    </row>
    <row r="8" spans="1:9" ht="18.75">
      <c r="A8" s="9" t="s">
        <v>10</v>
      </c>
      <c r="B8" s="10"/>
      <c r="C8" s="10"/>
      <c r="D8" s="11" t="s">
        <v>131</v>
      </c>
      <c r="E8" s="12"/>
      <c r="F8" s="12"/>
      <c r="G8" s="12"/>
      <c r="H8" s="12"/>
      <c r="I8" s="3"/>
    </row>
    <row r="9" spans="1:9" ht="15.75">
      <c r="A9" s="13" t="s">
        <v>12</v>
      </c>
      <c r="B9" s="10"/>
      <c r="C9" s="10"/>
      <c r="D9" s="14"/>
      <c r="E9" s="14"/>
      <c r="F9" s="13"/>
      <c r="G9" s="15"/>
      <c r="H9" s="16"/>
      <c r="I9" s="17"/>
    </row>
    <row r="11" spans="1:9" ht="18.75">
      <c r="A11" s="4"/>
      <c r="B11" s="11"/>
      <c r="C11" s="12"/>
      <c r="D11" s="12"/>
      <c r="E11" s="12"/>
      <c r="F11" s="12"/>
      <c r="G11" s="12"/>
      <c r="H11" s="12"/>
      <c r="I11" s="17" t="s">
        <v>14</v>
      </c>
    </row>
    <row r="12" spans="1:9" ht="18.75">
      <c r="A12" s="18" t="s">
        <v>15</v>
      </c>
      <c r="B12" s="19"/>
      <c r="C12" s="20"/>
      <c r="D12" s="20"/>
      <c r="E12" s="20"/>
      <c r="F12" s="20"/>
      <c r="G12" s="20"/>
      <c r="H12" s="20"/>
      <c r="I12" s="21">
        <f>I20+I21+I22+I28</f>
        <v>25.797</v>
      </c>
    </row>
    <row r="13" spans="1:9" ht="15.75">
      <c r="A13" s="22" t="s">
        <v>16</v>
      </c>
      <c r="B13" s="23"/>
      <c r="C13" s="23"/>
      <c r="D13" s="23"/>
      <c r="E13" s="23"/>
      <c r="F13" s="23"/>
      <c r="G13" s="23"/>
      <c r="H13" s="23"/>
      <c r="I13" s="24"/>
    </row>
    <row r="14" spans="1:9" ht="33.75">
      <c r="A14" s="25" t="s">
        <v>17</v>
      </c>
      <c r="B14" s="26" t="s">
        <v>18</v>
      </c>
      <c r="C14" s="27" t="s">
        <v>19</v>
      </c>
      <c r="D14" s="28" t="s">
        <v>20</v>
      </c>
      <c r="E14" s="28" t="s">
        <v>21</v>
      </c>
      <c r="F14" s="28" t="s">
        <v>22</v>
      </c>
      <c r="G14" s="29" t="s">
        <v>23</v>
      </c>
      <c r="H14" s="30"/>
      <c r="I14" s="31"/>
    </row>
    <row r="15" spans="1:9" ht="12.75">
      <c r="A15" s="32" t="s">
        <v>24</v>
      </c>
      <c r="B15" s="33"/>
      <c r="C15" s="33"/>
      <c r="D15" s="117"/>
      <c r="E15" s="118">
        <f>D15*60</f>
        <v>0</v>
      </c>
      <c r="F15" s="29"/>
      <c r="G15" s="33"/>
      <c r="H15" s="30"/>
      <c r="I15" s="31"/>
    </row>
    <row r="16" spans="1:9" ht="12.75">
      <c r="A16" s="35" t="s">
        <v>25</v>
      </c>
      <c r="B16" s="36">
        <v>1</v>
      </c>
      <c r="C16" s="36">
        <v>9390</v>
      </c>
      <c r="D16" s="117">
        <f>159.27*0.923</f>
        <v>147.00621</v>
      </c>
      <c r="E16" s="119">
        <f>D16*60</f>
        <v>8820.3726</v>
      </c>
      <c r="F16" s="38">
        <v>14</v>
      </c>
      <c r="G16" s="36">
        <f>B16*C16/E16*F16</f>
        <v>14.904132281214514</v>
      </c>
      <c r="H16" s="30"/>
      <c r="I16" s="31"/>
    </row>
    <row r="17" spans="1:8" ht="12.75">
      <c r="A17" s="39" t="s">
        <v>26</v>
      </c>
      <c r="B17" s="40"/>
      <c r="C17" s="41"/>
      <c r="D17" s="41"/>
      <c r="E17" s="41"/>
      <c r="F17" s="41"/>
      <c r="G17" s="42">
        <f>ROUND((G15+G16),2)</f>
        <v>14.9</v>
      </c>
      <c r="H17" s="30"/>
    </row>
    <row r="18" spans="1:9" ht="12.75">
      <c r="A18" s="369" t="s">
        <v>27</v>
      </c>
      <c r="B18" s="370"/>
      <c r="C18" s="370"/>
      <c r="D18" s="370"/>
      <c r="E18" s="370"/>
      <c r="F18" s="370"/>
      <c r="G18" s="101"/>
      <c r="H18" s="30"/>
      <c r="I18" s="44">
        <f>G17*G18</f>
        <v>0</v>
      </c>
    </row>
    <row r="19" spans="1:9" ht="12.75">
      <c r="A19" s="371" t="s">
        <v>28</v>
      </c>
      <c r="B19" s="372"/>
      <c r="C19" s="372"/>
      <c r="D19" s="372"/>
      <c r="E19" s="372"/>
      <c r="F19" s="45" t="s">
        <v>29</v>
      </c>
      <c r="G19" s="46">
        <v>1.33</v>
      </c>
      <c r="H19" s="40"/>
      <c r="I19" s="47">
        <f>G17*G19</f>
        <v>19.817</v>
      </c>
    </row>
    <row r="20" spans="1:9" ht="15">
      <c r="A20" s="48" t="s">
        <v>30</v>
      </c>
      <c r="B20" s="40"/>
      <c r="C20" s="40"/>
      <c r="D20" s="40"/>
      <c r="E20" s="40"/>
      <c r="F20" s="40"/>
      <c r="G20" s="49"/>
      <c r="H20" s="40"/>
      <c r="I20" s="21">
        <f>I18+I19</f>
        <v>19.817</v>
      </c>
    </row>
    <row r="21" spans="1:9" ht="15">
      <c r="A21" s="48" t="s">
        <v>31</v>
      </c>
      <c r="B21" s="50"/>
      <c r="C21" s="40"/>
      <c r="D21" s="40"/>
      <c r="E21" s="40"/>
      <c r="F21" s="40"/>
      <c r="G21" s="51">
        <v>30.2</v>
      </c>
      <c r="H21" s="40" t="s">
        <v>32</v>
      </c>
      <c r="I21" s="21">
        <f>ROUND((I20*G21/100),2)</f>
        <v>5.98</v>
      </c>
    </row>
    <row r="22" spans="1:9" ht="15">
      <c r="A22" s="48" t="s">
        <v>33</v>
      </c>
      <c r="B22" s="50"/>
      <c r="C22" s="40"/>
      <c r="D22" s="40"/>
      <c r="E22" s="40"/>
      <c r="F22" s="41" t="s">
        <v>34</v>
      </c>
      <c r="G22" s="40"/>
      <c r="H22" s="40"/>
      <c r="I22" s="21"/>
    </row>
    <row r="23" spans="1:9" ht="22.5">
      <c r="A23" s="52" t="s">
        <v>35</v>
      </c>
      <c r="B23" s="53" t="s">
        <v>36</v>
      </c>
      <c r="C23" s="54" t="s">
        <v>37</v>
      </c>
      <c r="D23" s="55" t="s">
        <v>38</v>
      </c>
      <c r="E23" s="55" t="s">
        <v>39</v>
      </c>
      <c r="F23" s="55" t="s">
        <v>40</v>
      </c>
      <c r="G23" s="30"/>
      <c r="H23" s="30"/>
      <c r="I23" s="31"/>
    </row>
    <row r="24" spans="1:9" ht="12.75">
      <c r="A24" s="32" t="s">
        <v>41</v>
      </c>
      <c r="B24" s="33"/>
      <c r="C24" s="33"/>
      <c r="D24" s="34"/>
      <c r="E24" s="56"/>
      <c r="F24" s="56">
        <f>E24*C24</f>
        <v>0</v>
      </c>
      <c r="G24" s="57"/>
      <c r="H24" s="30"/>
      <c r="I24" s="31"/>
    </row>
    <row r="25" spans="1:9" ht="12.75">
      <c r="A25" s="32" t="s">
        <v>43</v>
      </c>
      <c r="B25" s="33"/>
      <c r="C25" s="33"/>
      <c r="D25" s="34"/>
      <c r="E25" s="56"/>
      <c r="F25" s="56">
        <f>E25*C25</f>
        <v>0</v>
      </c>
      <c r="G25" s="57"/>
      <c r="H25" s="30"/>
      <c r="I25" s="31"/>
    </row>
    <row r="26" spans="1:9" ht="12.75">
      <c r="A26" s="32" t="s">
        <v>44</v>
      </c>
      <c r="B26" s="33"/>
      <c r="C26" s="33"/>
      <c r="D26" s="34"/>
      <c r="E26" s="56"/>
      <c r="F26" s="56">
        <f>E26*C26</f>
        <v>0</v>
      </c>
      <c r="G26" s="57"/>
      <c r="H26" s="30"/>
      <c r="I26" s="31"/>
    </row>
    <row r="27" spans="1:9" ht="12.75">
      <c r="A27" s="58" t="s">
        <v>46</v>
      </c>
      <c r="B27" s="36"/>
      <c r="C27" s="36"/>
      <c r="D27" s="37"/>
      <c r="E27" s="38"/>
      <c r="F27" s="59">
        <f>SUM(F24:F26)</f>
        <v>0</v>
      </c>
      <c r="G27" s="57"/>
      <c r="H27" s="30"/>
      <c r="I27" s="31"/>
    </row>
    <row r="28" spans="1:9" ht="15">
      <c r="A28" s="48" t="s">
        <v>47</v>
      </c>
      <c r="B28" s="40"/>
      <c r="C28" s="40"/>
      <c r="D28" s="40"/>
      <c r="E28" s="40"/>
      <c r="F28" s="40"/>
      <c r="G28" s="40"/>
      <c r="H28" s="40"/>
      <c r="I28" s="21">
        <f>ROUND(F34,2)</f>
        <v>0</v>
      </c>
    </row>
    <row r="29" spans="1:9" ht="33.75">
      <c r="A29" s="60" t="s">
        <v>35</v>
      </c>
      <c r="B29" s="61" t="s">
        <v>48</v>
      </c>
      <c r="C29" s="62" t="s">
        <v>49</v>
      </c>
      <c r="D29" s="61" t="s">
        <v>50</v>
      </c>
      <c r="E29" s="63"/>
      <c r="F29" s="63"/>
      <c r="G29" s="63"/>
      <c r="H29" s="30"/>
      <c r="I29" s="31"/>
    </row>
    <row r="30" spans="1:9" ht="12.75">
      <c r="A30" s="64" t="s">
        <v>51</v>
      </c>
      <c r="B30" s="65"/>
      <c r="C30" s="26"/>
      <c r="D30" s="66">
        <f>B30*C30/100</f>
        <v>0</v>
      </c>
      <c r="E30" s="63"/>
      <c r="F30" s="63"/>
      <c r="G30" s="63"/>
      <c r="H30" s="30"/>
      <c r="I30" s="31"/>
    </row>
    <row r="31" spans="1:9" ht="12.75">
      <c r="A31" s="67" t="s">
        <v>52</v>
      </c>
      <c r="B31" s="68"/>
      <c r="C31" s="26"/>
      <c r="D31" s="66">
        <f>B31*C31/100</f>
        <v>0</v>
      </c>
      <c r="E31" s="63"/>
      <c r="F31" s="63"/>
      <c r="G31" s="63"/>
      <c r="H31" s="30"/>
      <c r="I31" s="31"/>
    </row>
    <row r="32" spans="1:9" ht="12.75">
      <c r="A32" s="69" t="s">
        <v>53</v>
      </c>
      <c r="B32" s="69"/>
      <c r="C32" s="69"/>
      <c r="D32" s="66">
        <f>SUM(D30:D31)</f>
        <v>0</v>
      </c>
      <c r="E32" s="63"/>
      <c r="F32" s="63"/>
      <c r="G32" s="63"/>
      <c r="H32" s="30"/>
      <c r="I32" s="31"/>
    </row>
    <row r="33" spans="1:9" ht="45">
      <c r="A33" s="70" t="s">
        <v>54</v>
      </c>
      <c r="B33" s="71"/>
      <c r="C33" s="28" t="s">
        <v>55</v>
      </c>
      <c r="D33" s="71"/>
      <c r="E33" s="72" t="s">
        <v>56</v>
      </c>
      <c r="F33" s="373" t="s">
        <v>57</v>
      </c>
      <c r="G33" s="374"/>
      <c r="H33" s="30"/>
      <c r="I33" s="31"/>
    </row>
    <row r="34" spans="1:9" ht="12.75">
      <c r="A34" s="66">
        <f>D32</f>
        <v>0</v>
      </c>
      <c r="B34" s="73"/>
      <c r="C34" s="120">
        <f>D16*60*12</f>
        <v>105844.4712</v>
      </c>
      <c r="D34" s="73"/>
      <c r="E34" s="73">
        <f>F16</f>
        <v>14</v>
      </c>
      <c r="F34" s="375">
        <f>(A34/C34*E34)</f>
        <v>0</v>
      </c>
      <c r="G34" s="376"/>
      <c r="H34" s="30"/>
      <c r="I34" s="31"/>
    </row>
    <row r="35" spans="1:9" ht="15">
      <c r="A35" s="74" t="s">
        <v>58</v>
      </c>
      <c r="B35" s="75"/>
      <c r="C35" s="30"/>
      <c r="D35" s="76"/>
      <c r="E35" s="77"/>
      <c r="F35" s="30"/>
      <c r="G35" s="30"/>
      <c r="H35" s="30"/>
      <c r="I35" s="78">
        <f>I36+I38+I39</f>
        <v>60.34</v>
      </c>
    </row>
    <row r="36" spans="1:9" ht="15">
      <c r="A36" s="48" t="s">
        <v>59</v>
      </c>
      <c r="B36" s="50"/>
      <c r="C36" s="40"/>
      <c r="D36" s="41"/>
      <c r="E36" s="79"/>
      <c r="F36" s="40"/>
      <c r="G36" s="40"/>
      <c r="H36" s="40"/>
      <c r="I36" s="21">
        <v>26.22</v>
      </c>
    </row>
    <row r="37" spans="1:9" ht="15">
      <c r="A37" s="377" t="s">
        <v>60</v>
      </c>
      <c r="B37" s="378"/>
      <c r="C37" s="378"/>
      <c r="D37" s="378"/>
      <c r="E37" s="378"/>
      <c r="F37" s="81" t="s">
        <v>61</v>
      </c>
      <c r="G37" s="82">
        <v>1.05</v>
      </c>
      <c r="H37" s="30"/>
      <c r="I37" s="83"/>
    </row>
    <row r="38" spans="1:9" ht="15">
      <c r="A38" s="48" t="s">
        <v>62</v>
      </c>
      <c r="B38" s="50"/>
      <c r="C38" s="40"/>
      <c r="D38" s="40"/>
      <c r="E38" s="40"/>
      <c r="F38" s="40"/>
      <c r="G38" s="51">
        <v>30.2</v>
      </c>
      <c r="H38" s="40" t="s">
        <v>32</v>
      </c>
      <c r="I38" s="21">
        <f>ROUND(I36*G38%,2)</f>
        <v>7.92</v>
      </c>
    </row>
    <row r="39" spans="1:9" ht="15">
      <c r="A39" s="84" t="s">
        <v>63</v>
      </c>
      <c r="B39" s="85"/>
      <c r="C39" s="85"/>
      <c r="D39" s="86"/>
      <c r="E39" s="87"/>
      <c r="F39" s="85"/>
      <c r="G39" s="85"/>
      <c r="H39" s="85"/>
      <c r="I39" s="88">
        <v>26.2</v>
      </c>
    </row>
    <row r="40" spans="1:9" ht="15">
      <c r="A40" s="379" t="s">
        <v>64</v>
      </c>
      <c r="B40" s="380"/>
      <c r="C40" s="380"/>
      <c r="D40" s="380"/>
      <c r="E40" s="89"/>
      <c r="F40" s="90" t="s">
        <v>65</v>
      </c>
      <c r="G40" s="91">
        <v>1.92</v>
      </c>
      <c r="H40" s="92"/>
      <c r="I40" s="93"/>
    </row>
    <row r="41" spans="1:9" ht="15">
      <c r="A41" s="18" t="s">
        <v>66</v>
      </c>
      <c r="B41" s="94"/>
      <c r="C41" s="40"/>
      <c r="D41" s="40"/>
      <c r="E41" s="40"/>
      <c r="F41" s="40"/>
      <c r="G41" s="40"/>
      <c r="H41" s="40"/>
      <c r="I41" s="21">
        <f>I35+I12</f>
        <v>86.137</v>
      </c>
    </row>
    <row r="42" spans="1:9" ht="15">
      <c r="A42" s="18" t="s">
        <v>72</v>
      </c>
      <c r="B42" s="94"/>
      <c r="C42" s="40"/>
      <c r="D42" s="40"/>
      <c r="E42" s="40"/>
      <c r="F42" s="40"/>
      <c r="G42" s="95">
        <f>I43/I41-1</f>
        <v>-0.3034352252806576</v>
      </c>
      <c r="H42" s="40"/>
      <c r="I42" s="21">
        <f>I43-I41</f>
        <v>-26.137</v>
      </c>
    </row>
    <row r="43" spans="1:9" ht="15.75">
      <c r="A43" s="96" t="s">
        <v>67</v>
      </c>
      <c r="B43" s="97"/>
      <c r="C43" s="98"/>
      <c r="D43" s="98"/>
      <c r="E43" s="98"/>
      <c r="F43" s="98"/>
      <c r="G43" s="98"/>
      <c r="H43" s="98"/>
      <c r="I43" s="99">
        <v>60</v>
      </c>
    </row>
    <row r="45" spans="1:7" ht="15.75">
      <c r="A45" s="9" t="s">
        <v>68</v>
      </c>
      <c r="G45" s="92" t="s">
        <v>462</v>
      </c>
    </row>
    <row r="46" ht="12.75">
      <c r="A46" s="1" t="s">
        <v>461</v>
      </c>
    </row>
  </sheetData>
  <sheetProtection/>
  <mergeCells count="6">
    <mergeCell ref="A37:E37"/>
    <mergeCell ref="A40:D40"/>
    <mergeCell ref="A18:F18"/>
    <mergeCell ref="A19:E19"/>
    <mergeCell ref="F33:G33"/>
    <mergeCell ref="F34:G34"/>
  </mergeCells>
  <printOptions/>
  <pageMargins left="0.7" right="0.72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72"/>
  <sheetViews>
    <sheetView view="pageBreakPreview" zoomScaleSheetLayoutView="100" zoomScalePageLayoutView="0" workbookViewId="0" topLeftCell="A1547">
      <selection activeCell="P1039" sqref="P1039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4.75390625" style="10" customWidth="1"/>
    <col min="10" max="10" width="4.25390625" style="0" customWidth="1"/>
  </cols>
  <sheetData>
    <row r="1" spans="1:12" ht="18.75">
      <c r="A1" s="274"/>
      <c r="B1" s="234"/>
      <c r="C1" s="234"/>
      <c r="D1" s="234"/>
      <c r="E1" s="234"/>
      <c r="F1" s="275" t="s">
        <v>3</v>
      </c>
      <c r="G1" s="234"/>
      <c r="H1" s="234"/>
      <c r="I1" s="276"/>
      <c r="J1" s="150"/>
      <c r="K1" s="150"/>
      <c r="L1" s="150"/>
    </row>
    <row r="2" spans="1:12" ht="18.75">
      <c r="A2" s="234"/>
      <c r="B2" s="234"/>
      <c r="C2" s="234"/>
      <c r="D2" s="234"/>
      <c r="E2" s="234"/>
      <c r="F2" s="234" t="s">
        <v>474</v>
      </c>
      <c r="G2" s="234"/>
      <c r="H2" s="276" t="s">
        <v>716</v>
      </c>
      <c r="I2" s="150"/>
      <c r="J2" s="150"/>
      <c r="K2" s="150"/>
      <c r="L2" s="150"/>
    </row>
    <row r="3" spans="1:12" ht="18.75">
      <c r="A3" s="234"/>
      <c r="B3" s="234"/>
      <c r="C3" s="234"/>
      <c r="D3" s="234"/>
      <c r="E3" s="234" t="s">
        <v>463</v>
      </c>
      <c r="F3" s="234">
        <v>21</v>
      </c>
      <c r="G3" s="234" t="s">
        <v>692</v>
      </c>
      <c r="H3" s="234"/>
      <c r="I3" s="276" t="s">
        <v>717</v>
      </c>
      <c r="J3" s="150"/>
      <c r="K3" s="150"/>
      <c r="L3" s="150"/>
    </row>
    <row r="4" spans="1:12" ht="18.75">
      <c r="A4" s="12" t="s">
        <v>460</v>
      </c>
      <c r="B4" s="12"/>
      <c r="C4" s="12"/>
      <c r="D4" s="12"/>
      <c r="E4" s="12"/>
      <c r="F4" s="12"/>
      <c r="G4" s="12"/>
      <c r="H4" s="12"/>
      <c r="I4" s="277"/>
      <c r="J4" s="150"/>
      <c r="K4" s="150"/>
      <c r="L4" s="150"/>
    </row>
    <row r="5" spans="1:12" ht="18.75">
      <c r="A5" s="234"/>
      <c r="B5" s="12"/>
      <c r="C5" s="12"/>
      <c r="D5" s="12" t="s">
        <v>9</v>
      </c>
      <c r="E5" s="12"/>
      <c r="F5" s="12"/>
      <c r="G5" s="12"/>
      <c r="H5" s="12"/>
      <c r="I5" s="277"/>
      <c r="J5" s="150"/>
      <c r="K5" s="150"/>
      <c r="L5" s="150"/>
    </row>
    <row r="6" spans="1:12" ht="18.75">
      <c r="A6" s="278" t="s">
        <v>10</v>
      </c>
      <c r="B6" s="276"/>
      <c r="C6" s="276"/>
      <c r="D6" s="279" t="s">
        <v>132</v>
      </c>
      <c r="E6" s="12"/>
      <c r="F6" s="12"/>
      <c r="G6" s="12"/>
      <c r="H6" s="12"/>
      <c r="I6" s="276"/>
      <c r="J6" s="150"/>
      <c r="K6" s="150" t="s">
        <v>463</v>
      </c>
      <c r="L6" s="150"/>
    </row>
    <row r="7" spans="1:12" ht="18.75">
      <c r="A7" s="280" t="s">
        <v>12</v>
      </c>
      <c r="B7" s="276"/>
      <c r="C7" s="276"/>
      <c r="D7" s="281" t="s">
        <v>133</v>
      </c>
      <c r="E7" s="281"/>
      <c r="F7" s="280"/>
      <c r="G7" s="280"/>
      <c r="H7" s="282"/>
      <c r="I7" s="283"/>
      <c r="J7" s="150"/>
      <c r="K7" s="150"/>
      <c r="L7" s="150"/>
    </row>
    <row r="8" spans="1:12" ht="18.75">
      <c r="A8" s="234"/>
      <c r="B8" s="234"/>
      <c r="C8" s="234"/>
      <c r="D8" s="234"/>
      <c r="E8" s="234"/>
      <c r="F8" s="234"/>
      <c r="G8" s="234"/>
      <c r="H8" s="234"/>
      <c r="I8" s="276"/>
      <c r="J8" s="150"/>
      <c r="K8" s="150"/>
      <c r="L8" s="150"/>
    </row>
    <row r="9" spans="1:12" ht="18.75">
      <c r="A9" s="234"/>
      <c r="B9" s="279"/>
      <c r="C9" s="12"/>
      <c r="D9" s="12" t="s">
        <v>475</v>
      </c>
      <c r="E9" s="12"/>
      <c r="F9" s="12"/>
      <c r="G9" s="12"/>
      <c r="H9" s="12"/>
      <c r="I9" s="283" t="s">
        <v>14</v>
      </c>
      <c r="J9" s="150"/>
      <c r="K9" s="150"/>
      <c r="L9" s="150"/>
    </row>
    <row r="10" spans="1:12" ht="19.5">
      <c r="A10" s="284" t="s">
        <v>15</v>
      </c>
      <c r="B10" s="285"/>
      <c r="C10" s="20"/>
      <c r="D10" s="20"/>
      <c r="E10" s="20"/>
      <c r="F10" s="20"/>
      <c r="G10" s="20"/>
      <c r="H10" s="20"/>
      <c r="I10" s="286">
        <f>I18+I19+I20+I26</f>
        <v>154.66</v>
      </c>
      <c r="J10" s="150"/>
      <c r="K10" s="150"/>
      <c r="L10" s="150"/>
    </row>
    <row r="11" spans="1:12" ht="18.75">
      <c r="A11" s="287" t="s">
        <v>16</v>
      </c>
      <c r="B11" s="288"/>
      <c r="C11" s="288"/>
      <c r="D11" s="288"/>
      <c r="E11" s="288"/>
      <c r="F11" s="288"/>
      <c r="G11" s="288"/>
      <c r="H11" s="288"/>
      <c r="I11" s="289"/>
      <c r="J11" s="150"/>
      <c r="K11" s="150"/>
      <c r="L11" s="150"/>
    </row>
    <row r="12" spans="1:12" ht="93.75">
      <c r="A12" s="290" t="s">
        <v>17</v>
      </c>
      <c r="B12" s="291" t="s">
        <v>18</v>
      </c>
      <c r="C12" s="292" t="s">
        <v>19</v>
      </c>
      <c r="D12" s="293" t="s">
        <v>20</v>
      </c>
      <c r="E12" s="293" t="s">
        <v>21</v>
      </c>
      <c r="F12" s="293" t="s">
        <v>22</v>
      </c>
      <c r="G12" s="292" t="s">
        <v>23</v>
      </c>
      <c r="H12" s="288"/>
      <c r="I12" s="289"/>
      <c r="J12" s="150"/>
      <c r="K12" s="150"/>
      <c r="L12" s="150"/>
    </row>
    <row r="13" spans="1:12" ht="18.75">
      <c r="A13" s="294" t="s">
        <v>24</v>
      </c>
      <c r="B13" s="295">
        <v>1</v>
      </c>
      <c r="C13" s="295">
        <v>15612</v>
      </c>
      <c r="D13" s="296">
        <v>123.6</v>
      </c>
      <c r="E13" s="297">
        <f>D13*60</f>
        <v>7416</v>
      </c>
      <c r="F13" s="292">
        <v>10</v>
      </c>
      <c r="G13" s="295">
        <f>B13*C13/E13*F13</f>
        <v>21.051779935275082</v>
      </c>
      <c r="H13" s="288"/>
      <c r="I13" s="289"/>
      <c r="J13" s="150"/>
      <c r="K13" s="150"/>
      <c r="L13" s="150"/>
    </row>
    <row r="14" spans="1:12" ht="37.5">
      <c r="A14" s="298" t="s">
        <v>25</v>
      </c>
      <c r="B14" s="299">
        <v>1</v>
      </c>
      <c r="C14" s="299">
        <v>11866</v>
      </c>
      <c r="D14" s="296">
        <v>123.6</v>
      </c>
      <c r="E14" s="300">
        <f>D14*60</f>
        <v>7416</v>
      </c>
      <c r="F14" s="301">
        <v>10</v>
      </c>
      <c r="G14" s="299">
        <f>B14*C14/E14*F14</f>
        <v>16.000539374325783</v>
      </c>
      <c r="H14" s="288"/>
      <c r="I14" s="289"/>
      <c r="J14" s="150"/>
      <c r="K14" s="150"/>
      <c r="L14" s="150"/>
    </row>
    <row r="15" spans="1:12" ht="18.75">
      <c r="A15" s="302" t="s">
        <v>26</v>
      </c>
      <c r="B15" s="303"/>
      <c r="C15" s="304"/>
      <c r="D15" s="304"/>
      <c r="E15" s="304"/>
      <c r="F15" s="304"/>
      <c r="G15" s="305">
        <f>ROUND((G13+G14),2)</f>
        <v>37.05</v>
      </c>
      <c r="H15" s="288"/>
      <c r="I15" s="276"/>
      <c r="J15" s="150"/>
      <c r="K15" s="150"/>
      <c r="L15" s="150"/>
    </row>
    <row r="16" spans="1:12" ht="18.75">
      <c r="A16" s="465" t="s">
        <v>751</v>
      </c>
      <c r="B16" s="466"/>
      <c r="C16" s="466"/>
      <c r="D16" s="466"/>
      <c r="E16" s="466"/>
      <c r="F16" s="466"/>
      <c r="G16" s="306"/>
      <c r="H16" s="288"/>
      <c r="I16" s="307">
        <f>G15*G16</f>
        <v>0</v>
      </c>
      <c r="J16" s="150"/>
      <c r="K16" s="150"/>
      <c r="L16" s="150"/>
    </row>
    <row r="17" spans="1:12" ht="18.75">
      <c r="A17" s="463" t="s">
        <v>28</v>
      </c>
      <c r="B17" s="464"/>
      <c r="C17" s="464"/>
      <c r="D17" s="464"/>
      <c r="E17" s="464"/>
      <c r="F17" s="308" t="s">
        <v>29</v>
      </c>
      <c r="G17" s="309">
        <v>1.33</v>
      </c>
      <c r="H17" s="303"/>
      <c r="I17" s="310">
        <f>G15*G17</f>
        <v>49.2765</v>
      </c>
      <c r="J17" s="150"/>
      <c r="K17" s="150"/>
      <c r="L17" s="150"/>
    </row>
    <row r="18" spans="1:12" ht="19.5">
      <c r="A18" s="311" t="s">
        <v>30</v>
      </c>
      <c r="B18" s="303"/>
      <c r="C18" s="303"/>
      <c r="D18" s="303"/>
      <c r="E18" s="303"/>
      <c r="F18" s="303"/>
      <c r="G18" s="312"/>
      <c r="H18" s="303"/>
      <c r="I18" s="286">
        <v>63.86</v>
      </c>
      <c r="J18" s="150"/>
      <c r="K18" s="150"/>
      <c r="L18" s="150"/>
    </row>
    <row r="19" spans="1:12" ht="19.5">
      <c r="A19" s="311" t="s">
        <v>31</v>
      </c>
      <c r="B19" s="313"/>
      <c r="C19" s="303"/>
      <c r="D19" s="303"/>
      <c r="E19" s="303"/>
      <c r="F19" s="303"/>
      <c r="G19" s="314">
        <v>30.2</v>
      </c>
      <c r="H19" s="303" t="s">
        <v>32</v>
      </c>
      <c r="I19" s="286">
        <v>14.58</v>
      </c>
      <c r="J19" s="150"/>
      <c r="K19" s="150"/>
      <c r="L19" s="150"/>
    </row>
    <row r="20" spans="1:12" ht="19.5">
      <c r="A20" s="311" t="s">
        <v>33</v>
      </c>
      <c r="B20" s="313"/>
      <c r="C20" s="303"/>
      <c r="D20" s="303"/>
      <c r="E20" s="303"/>
      <c r="F20" s="304" t="s">
        <v>34</v>
      </c>
      <c r="G20" s="303"/>
      <c r="H20" s="303"/>
      <c r="I20" s="286">
        <f>ROUND(F25,2)</f>
        <v>30.61</v>
      </c>
      <c r="J20" s="150"/>
      <c r="K20" s="150"/>
      <c r="L20" s="150"/>
    </row>
    <row r="21" spans="1:12" ht="56.25">
      <c r="A21" s="315" t="s">
        <v>35</v>
      </c>
      <c r="B21" s="316" t="s">
        <v>36</v>
      </c>
      <c r="C21" s="317" t="s">
        <v>37</v>
      </c>
      <c r="D21" s="318" t="s">
        <v>38</v>
      </c>
      <c r="E21" s="318" t="s">
        <v>39</v>
      </c>
      <c r="F21" s="318" t="s">
        <v>40</v>
      </c>
      <c r="G21" s="288"/>
      <c r="H21" s="288"/>
      <c r="I21" s="289"/>
      <c r="J21" s="150"/>
      <c r="K21" s="150"/>
      <c r="L21" s="150"/>
    </row>
    <row r="22" spans="1:12" ht="18.75">
      <c r="A22" s="294" t="s">
        <v>134</v>
      </c>
      <c r="B22" s="295" t="s">
        <v>135</v>
      </c>
      <c r="C22" s="295">
        <v>1</v>
      </c>
      <c r="D22" s="319">
        <v>100</v>
      </c>
      <c r="E22" s="320">
        <v>2421.67</v>
      </c>
      <c r="F22" s="320">
        <f>E22/D22*C22</f>
        <v>24.2167</v>
      </c>
      <c r="G22" s="321"/>
      <c r="H22" s="288"/>
      <c r="I22" s="289"/>
      <c r="J22" s="150"/>
      <c r="K22" s="150"/>
      <c r="L22" s="150"/>
    </row>
    <row r="23" spans="1:12" ht="18.75">
      <c r="A23" s="294" t="s">
        <v>136</v>
      </c>
      <c r="B23" s="295" t="s">
        <v>137</v>
      </c>
      <c r="C23" s="295">
        <v>1</v>
      </c>
      <c r="D23" s="319">
        <v>500</v>
      </c>
      <c r="E23" s="320">
        <v>443.88</v>
      </c>
      <c r="F23" s="320">
        <f>E23/D23*C23</f>
        <v>0.88776</v>
      </c>
      <c r="G23" s="321"/>
      <c r="H23" s="288"/>
      <c r="I23" s="289"/>
      <c r="J23" s="150"/>
      <c r="K23" s="150"/>
      <c r="L23" s="150"/>
    </row>
    <row r="24" spans="1:12" ht="18.75">
      <c r="A24" s="294" t="s">
        <v>138</v>
      </c>
      <c r="B24" s="295" t="s">
        <v>137</v>
      </c>
      <c r="C24" s="295">
        <v>1</v>
      </c>
      <c r="D24" s="319">
        <v>500</v>
      </c>
      <c r="E24" s="320">
        <v>2751.14</v>
      </c>
      <c r="F24" s="320">
        <f>E24*C24/D24</f>
        <v>5.50228</v>
      </c>
      <c r="G24" s="321"/>
      <c r="H24" s="288"/>
      <c r="I24" s="289"/>
      <c r="J24" s="150"/>
      <c r="K24" s="150"/>
      <c r="L24" s="150"/>
    </row>
    <row r="25" spans="1:12" ht="18.75">
      <c r="A25" s="322" t="s">
        <v>46</v>
      </c>
      <c r="B25" s="299"/>
      <c r="C25" s="299"/>
      <c r="D25" s="323"/>
      <c r="E25" s="301"/>
      <c r="F25" s="324">
        <f>SUM(F22:F24)</f>
        <v>30.60674</v>
      </c>
      <c r="G25" s="321"/>
      <c r="H25" s="288"/>
      <c r="I25" s="289"/>
      <c r="J25" s="150"/>
      <c r="K25" s="150"/>
      <c r="L25" s="150"/>
    </row>
    <row r="26" spans="1:12" ht="19.5">
      <c r="A26" s="311" t="s">
        <v>47</v>
      </c>
      <c r="B26" s="303"/>
      <c r="C26" s="303"/>
      <c r="D26" s="303"/>
      <c r="E26" s="303"/>
      <c r="F26" s="303"/>
      <c r="G26" s="303"/>
      <c r="H26" s="303"/>
      <c r="I26" s="286">
        <f>ROUND(F32,2)</f>
        <v>45.61</v>
      </c>
      <c r="J26" s="150"/>
      <c r="K26" s="150"/>
      <c r="L26" s="150"/>
    </row>
    <row r="27" spans="1:12" ht="93.75">
      <c r="A27" s="325" t="s">
        <v>35</v>
      </c>
      <c r="B27" s="326" t="s">
        <v>48</v>
      </c>
      <c r="C27" s="327" t="s">
        <v>49</v>
      </c>
      <c r="D27" s="326" t="s">
        <v>50</v>
      </c>
      <c r="E27" s="288"/>
      <c r="F27" s="288"/>
      <c r="G27" s="288"/>
      <c r="H27" s="288"/>
      <c r="I27" s="289"/>
      <c r="J27" s="150"/>
      <c r="K27" s="150"/>
      <c r="L27" s="150"/>
    </row>
    <row r="28" spans="1:12" ht="18.75">
      <c r="A28" s="328" t="s">
        <v>139</v>
      </c>
      <c r="B28" s="329">
        <v>2510625</v>
      </c>
      <c r="C28" s="291">
        <v>10</v>
      </c>
      <c r="D28" s="330">
        <f>B28*C28/100</f>
        <v>251062.5</v>
      </c>
      <c r="E28" s="288"/>
      <c r="F28" s="288"/>
      <c r="G28" s="288"/>
      <c r="H28" s="288"/>
      <c r="I28" s="289"/>
      <c r="J28" s="150"/>
      <c r="K28" s="150"/>
      <c r="L28" s="150"/>
    </row>
    <row r="29" spans="1:12" ht="18.75">
      <c r="A29" s="331" t="s">
        <v>52</v>
      </c>
      <c r="B29" s="332"/>
      <c r="C29" s="291"/>
      <c r="D29" s="330">
        <f>B29*C29/100</f>
        <v>0</v>
      </c>
      <c r="E29" s="288"/>
      <c r="F29" s="288"/>
      <c r="G29" s="288"/>
      <c r="H29" s="288"/>
      <c r="I29" s="289"/>
      <c r="J29" s="150"/>
      <c r="K29" s="150"/>
      <c r="L29" s="150"/>
    </row>
    <row r="30" spans="1:12" ht="18.75">
      <c r="A30" s="319" t="s">
        <v>53</v>
      </c>
      <c r="B30" s="319"/>
      <c r="C30" s="319"/>
      <c r="D30" s="330">
        <f>SUM(D28:D29)</f>
        <v>251062.5</v>
      </c>
      <c r="E30" s="288"/>
      <c r="F30" s="288"/>
      <c r="G30" s="288"/>
      <c r="H30" s="288"/>
      <c r="I30" s="289"/>
      <c r="J30" s="150"/>
      <c r="K30" s="150"/>
      <c r="L30" s="150"/>
    </row>
    <row r="31" spans="1:12" ht="131.25">
      <c r="A31" s="333"/>
      <c r="B31" s="319"/>
      <c r="C31" s="293" t="s">
        <v>752</v>
      </c>
      <c r="D31" s="319"/>
      <c r="E31" s="334" t="s">
        <v>56</v>
      </c>
      <c r="F31" s="467" t="s">
        <v>57</v>
      </c>
      <c r="G31" s="468"/>
      <c r="H31" s="288"/>
      <c r="I31" s="289"/>
      <c r="J31" s="150"/>
      <c r="K31" s="150"/>
      <c r="L31" s="150"/>
    </row>
    <row r="32" spans="1:12" ht="19.5">
      <c r="A32" s="330">
        <v>405833</v>
      </c>
      <c r="B32" s="292"/>
      <c r="C32" s="297">
        <v>88980</v>
      </c>
      <c r="D32" s="292"/>
      <c r="E32" s="292">
        <f>F14</f>
        <v>10</v>
      </c>
      <c r="F32" s="469">
        <f>(A32/C32*E32)</f>
        <v>45.60946280062936</v>
      </c>
      <c r="G32" s="470"/>
      <c r="H32" s="288"/>
      <c r="I32" s="289"/>
      <c r="J32" s="150"/>
      <c r="K32" s="150"/>
      <c r="L32" s="150"/>
    </row>
    <row r="33" spans="1:12" ht="19.5">
      <c r="A33" s="335" t="s">
        <v>58</v>
      </c>
      <c r="B33" s="336"/>
      <c r="C33" s="288"/>
      <c r="D33" s="337"/>
      <c r="E33" s="338"/>
      <c r="F33" s="288"/>
      <c r="G33" s="288"/>
      <c r="H33" s="288"/>
      <c r="I33" s="339">
        <f>I34+I36+I37</f>
        <v>245.34</v>
      </c>
      <c r="J33" s="150"/>
      <c r="K33" s="150"/>
      <c r="L33" s="150"/>
    </row>
    <row r="34" spans="1:12" ht="19.5">
      <c r="A34" s="311" t="s">
        <v>59</v>
      </c>
      <c r="B34" s="313"/>
      <c r="C34" s="303"/>
      <c r="D34" s="304"/>
      <c r="E34" s="340"/>
      <c r="F34" s="303"/>
      <c r="G34" s="303"/>
      <c r="H34" s="303"/>
      <c r="I34" s="286">
        <v>50.85</v>
      </c>
      <c r="J34" s="150"/>
      <c r="K34" s="150"/>
      <c r="L34" s="150"/>
    </row>
    <row r="35" spans="1:12" ht="18.75">
      <c r="A35" s="463" t="s">
        <v>60</v>
      </c>
      <c r="B35" s="464"/>
      <c r="C35" s="464"/>
      <c r="D35" s="464"/>
      <c r="E35" s="464"/>
      <c r="F35" s="341" t="s">
        <v>61</v>
      </c>
      <c r="G35" s="342">
        <v>1.05</v>
      </c>
      <c r="H35" s="288"/>
      <c r="I35" s="343"/>
      <c r="J35" s="150"/>
      <c r="K35" s="150"/>
      <c r="L35" s="150"/>
    </row>
    <row r="36" spans="1:12" ht="19.5">
      <c r="A36" s="311" t="s">
        <v>62</v>
      </c>
      <c r="B36" s="313"/>
      <c r="C36" s="303"/>
      <c r="D36" s="303"/>
      <c r="E36" s="303"/>
      <c r="F36" s="303"/>
      <c r="G36" s="314">
        <v>30.2</v>
      </c>
      <c r="H36" s="303" t="s">
        <v>32</v>
      </c>
      <c r="I36" s="286">
        <v>82.36</v>
      </c>
      <c r="J36" s="150"/>
      <c r="K36" s="150"/>
      <c r="L36" s="150"/>
    </row>
    <row r="37" spans="1:12" ht="19.5">
      <c r="A37" s="344" t="s">
        <v>63</v>
      </c>
      <c r="B37" s="345"/>
      <c r="C37" s="345"/>
      <c r="D37" s="346"/>
      <c r="E37" s="347"/>
      <c r="F37" s="345"/>
      <c r="G37" s="345"/>
      <c r="H37" s="345"/>
      <c r="I37" s="348">
        <v>112.13</v>
      </c>
      <c r="J37" s="150"/>
      <c r="K37" s="150"/>
      <c r="L37" s="150"/>
    </row>
    <row r="38" spans="1:12" ht="18.75">
      <c r="A38" s="461" t="s">
        <v>64</v>
      </c>
      <c r="B38" s="462"/>
      <c r="C38" s="462"/>
      <c r="D38" s="462"/>
      <c r="E38" s="349"/>
      <c r="F38" s="350" t="s">
        <v>65</v>
      </c>
      <c r="G38" s="351">
        <v>1.92</v>
      </c>
      <c r="H38" s="352"/>
      <c r="I38" s="353"/>
      <c r="J38" s="150"/>
      <c r="K38" s="150"/>
      <c r="L38" s="150"/>
    </row>
    <row r="39" spans="1:12" ht="19.5">
      <c r="A39" s="284" t="s">
        <v>66</v>
      </c>
      <c r="B39" s="354"/>
      <c r="C39" s="303"/>
      <c r="D39" s="303"/>
      <c r="E39" s="303"/>
      <c r="F39" s="303"/>
      <c r="G39" s="303"/>
      <c r="H39" s="303"/>
      <c r="I39" s="286">
        <f>I33+I10</f>
        <v>400</v>
      </c>
      <c r="J39" s="150"/>
      <c r="K39" s="150"/>
      <c r="L39" s="150"/>
    </row>
    <row r="40" spans="1:12" ht="19.5">
      <c r="A40" s="284" t="s">
        <v>72</v>
      </c>
      <c r="B40" s="354"/>
      <c r="C40" s="303"/>
      <c r="D40" s="303"/>
      <c r="E40" s="303"/>
      <c r="F40" s="303"/>
      <c r="G40" s="355">
        <f>I41/I39-1</f>
        <v>0</v>
      </c>
      <c r="H40" s="303"/>
      <c r="I40" s="286">
        <f>I41-I39</f>
        <v>0</v>
      </c>
      <c r="J40" s="150"/>
      <c r="K40" s="150"/>
      <c r="L40" s="150"/>
    </row>
    <row r="41" spans="1:12" ht="19.5">
      <c r="A41" s="284" t="s">
        <v>67</v>
      </c>
      <c r="B41" s="354"/>
      <c r="C41" s="303"/>
      <c r="D41" s="303"/>
      <c r="E41" s="303"/>
      <c r="F41" s="303"/>
      <c r="G41" s="303"/>
      <c r="H41" s="303"/>
      <c r="I41" s="286">
        <v>400</v>
      </c>
      <c r="J41" s="150"/>
      <c r="K41" s="150"/>
      <c r="L41" s="150"/>
    </row>
    <row r="42" spans="1:12" ht="18.75">
      <c r="A42" s="234"/>
      <c r="B42" s="234"/>
      <c r="C42" s="234"/>
      <c r="D42" s="234"/>
      <c r="E42" s="234"/>
      <c r="F42" s="234"/>
      <c r="G42" s="234"/>
      <c r="H42" s="234"/>
      <c r="I42" s="276"/>
      <c r="J42" s="150"/>
      <c r="K42" s="150"/>
      <c r="L42" s="150"/>
    </row>
    <row r="43" spans="1:12" ht="18.75">
      <c r="A43" s="278" t="s">
        <v>68</v>
      </c>
      <c r="B43" s="234"/>
      <c r="C43" s="234"/>
      <c r="D43" s="234"/>
      <c r="E43" s="234"/>
      <c r="F43" s="234"/>
      <c r="G43" s="352" t="s">
        <v>462</v>
      </c>
      <c r="H43" s="234"/>
      <c r="I43" s="276"/>
      <c r="J43" s="150"/>
      <c r="K43" s="150"/>
      <c r="L43" s="150"/>
    </row>
    <row r="44" spans="1:12" ht="18.75">
      <c r="A44" s="234" t="s">
        <v>461</v>
      </c>
      <c r="B44" s="234"/>
      <c r="C44" s="234"/>
      <c r="D44" s="234"/>
      <c r="E44" s="234"/>
      <c r="F44" s="234"/>
      <c r="G44" s="234"/>
      <c r="H44" s="234"/>
      <c r="I44" s="276"/>
      <c r="J44" s="150"/>
      <c r="K44" s="150"/>
      <c r="L44" s="150"/>
    </row>
    <row r="45" spans="1:12" ht="18.75">
      <c r="A45" s="234"/>
      <c r="B45" s="234"/>
      <c r="C45" s="234"/>
      <c r="D45" s="234"/>
      <c r="E45" s="234"/>
      <c r="F45" s="234"/>
      <c r="G45" s="234"/>
      <c r="H45" s="234"/>
      <c r="I45" s="276"/>
      <c r="J45" s="150"/>
      <c r="K45" s="150"/>
      <c r="L45" s="150"/>
    </row>
    <row r="46" spans="1:12" ht="18.75">
      <c r="A46" s="234"/>
      <c r="B46" s="234"/>
      <c r="C46" s="234"/>
      <c r="D46" s="234"/>
      <c r="E46" s="234"/>
      <c r="F46" s="234"/>
      <c r="G46" s="234"/>
      <c r="H46" s="234"/>
      <c r="I46" s="276"/>
      <c r="J46" s="150"/>
      <c r="K46" s="150"/>
      <c r="L46" s="150"/>
    </row>
    <row r="47" spans="1:12" ht="18.75">
      <c r="A47" s="234"/>
      <c r="B47" s="234"/>
      <c r="C47" s="234"/>
      <c r="D47" s="234"/>
      <c r="E47" s="234"/>
      <c r="F47" s="234"/>
      <c r="G47" s="234"/>
      <c r="H47" s="234"/>
      <c r="I47" s="276"/>
      <c r="J47" s="150"/>
      <c r="K47" s="150"/>
      <c r="L47" s="150"/>
    </row>
    <row r="48" spans="1:12" ht="18.75">
      <c r="A48" s="234"/>
      <c r="B48" s="234"/>
      <c r="C48" s="234"/>
      <c r="D48" s="234"/>
      <c r="E48" s="234"/>
      <c r="F48" s="234"/>
      <c r="G48" s="234"/>
      <c r="H48" s="234"/>
      <c r="I48" s="276"/>
      <c r="J48" s="150"/>
      <c r="K48" s="150"/>
      <c r="L48" s="150"/>
    </row>
    <row r="49" spans="1:12" ht="18.75">
      <c r="A49" s="234"/>
      <c r="B49" s="234"/>
      <c r="C49" s="234"/>
      <c r="D49" s="234"/>
      <c r="E49" s="234"/>
      <c r="F49" s="234"/>
      <c r="G49" s="234"/>
      <c r="H49" s="234"/>
      <c r="I49" s="276"/>
      <c r="J49" s="150"/>
      <c r="K49" s="150"/>
      <c r="L49" s="150"/>
    </row>
    <row r="50" spans="1:12" ht="18.75">
      <c r="A50" s="234"/>
      <c r="B50" s="234"/>
      <c r="C50" s="234"/>
      <c r="D50" s="234"/>
      <c r="E50" s="234"/>
      <c r="F50" s="234"/>
      <c r="G50" s="234"/>
      <c r="H50" s="234"/>
      <c r="I50" s="276"/>
      <c r="J50" s="150"/>
      <c r="K50" s="150"/>
      <c r="L50" s="150"/>
    </row>
    <row r="51" spans="1:12" ht="18.75">
      <c r="A51" s="234"/>
      <c r="B51" s="234"/>
      <c r="C51" s="234"/>
      <c r="D51" s="234"/>
      <c r="E51" s="234"/>
      <c r="F51" s="234"/>
      <c r="G51" s="234"/>
      <c r="H51" s="234"/>
      <c r="I51" s="276"/>
      <c r="J51" s="150"/>
      <c r="K51" s="150"/>
      <c r="L51" s="150"/>
    </row>
    <row r="52" spans="1:12" ht="18.75">
      <c r="A52" s="234"/>
      <c r="B52" s="234"/>
      <c r="C52" s="234"/>
      <c r="D52" s="234"/>
      <c r="E52" s="234"/>
      <c r="F52" s="234"/>
      <c r="G52" s="234"/>
      <c r="H52" s="234"/>
      <c r="I52" s="276"/>
      <c r="J52" s="150"/>
      <c r="K52" s="150"/>
      <c r="L52" s="150"/>
    </row>
    <row r="53" spans="1:12" ht="18.75">
      <c r="A53" s="234"/>
      <c r="B53" s="234"/>
      <c r="C53" s="234"/>
      <c r="D53" s="234"/>
      <c r="E53" s="234"/>
      <c r="F53" s="234"/>
      <c r="G53" s="234"/>
      <c r="H53" s="234"/>
      <c r="I53" s="276"/>
      <c r="J53" s="150"/>
      <c r="K53" s="150"/>
      <c r="L53" s="150"/>
    </row>
    <row r="54" spans="1:12" ht="18.75">
      <c r="A54" s="234"/>
      <c r="B54" s="234"/>
      <c r="C54" s="234"/>
      <c r="D54" s="234"/>
      <c r="E54" s="234"/>
      <c r="F54" s="234"/>
      <c r="G54" s="234"/>
      <c r="H54" s="234"/>
      <c r="I54" s="276"/>
      <c r="J54" s="150"/>
      <c r="K54" s="150"/>
      <c r="L54" s="150"/>
    </row>
    <row r="55" spans="1:12" ht="18.75">
      <c r="A55" s="234"/>
      <c r="B55" s="234"/>
      <c r="C55" s="234"/>
      <c r="D55" s="234"/>
      <c r="E55" s="234"/>
      <c r="F55" s="234"/>
      <c r="G55" s="234"/>
      <c r="H55" s="234"/>
      <c r="I55" s="276"/>
      <c r="J55" s="150"/>
      <c r="K55" s="150"/>
      <c r="L55" s="150"/>
    </row>
    <row r="56" spans="1:12" ht="18.75">
      <c r="A56" s="234"/>
      <c r="B56" s="234"/>
      <c r="C56" s="234"/>
      <c r="D56" s="234"/>
      <c r="E56" s="234"/>
      <c r="F56" s="234"/>
      <c r="G56" s="234"/>
      <c r="H56" s="234"/>
      <c r="I56" s="276"/>
      <c r="J56" s="150"/>
      <c r="K56" s="150"/>
      <c r="L56" s="150"/>
    </row>
    <row r="57" spans="1:12" ht="18.75">
      <c r="A57" s="234"/>
      <c r="B57" s="234"/>
      <c r="C57" s="234"/>
      <c r="D57" s="234"/>
      <c r="E57" s="234"/>
      <c r="F57" s="234"/>
      <c r="G57" s="234"/>
      <c r="H57" s="234"/>
      <c r="I57" s="276"/>
      <c r="J57" s="150"/>
      <c r="K57" s="150"/>
      <c r="L57" s="150"/>
    </row>
    <row r="58" spans="1:12" ht="18.75">
      <c r="A58" s="234"/>
      <c r="B58" s="234"/>
      <c r="C58" s="234"/>
      <c r="D58" s="234"/>
      <c r="E58" s="234"/>
      <c r="F58" s="234"/>
      <c r="G58" s="234"/>
      <c r="H58" s="234"/>
      <c r="I58" s="276"/>
      <c r="J58" s="150"/>
      <c r="K58" s="150"/>
      <c r="L58" s="150"/>
    </row>
    <row r="59" spans="1:12" ht="18.75">
      <c r="A59" s="234"/>
      <c r="B59" s="234"/>
      <c r="C59" s="234"/>
      <c r="D59" s="234"/>
      <c r="E59" s="234"/>
      <c r="F59" s="234"/>
      <c r="G59" s="234"/>
      <c r="H59" s="234"/>
      <c r="I59" s="276"/>
      <c r="J59" s="150"/>
      <c r="K59" s="150"/>
      <c r="L59" s="150"/>
    </row>
    <row r="60" spans="1:12" ht="18.75">
      <c r="A60" s="234"/>
      <c r="B60" s="234"/>
      <c r="C60" s="234"/>
      <c r="D60" s="234"/>
      <c r="E60" s="234"/>
      <c r="F60" s="234"/>
      <c r="G60" s="234"/>
      <c r="H60" s="234"/>
      <c r="I60" s="276"/>
      <c r="J60" s="150"/>
      <c r="K60" s="150"/>
      <c r="L60" s="150"/>
    </row>
    <row r="61" spans="1:12" ht="18.75">
      <c r="A61" s="234"/>
      <c r="B61" s="234"/>
      <c r="C61" s="234"/>
      <c r="D61" s="234"/>
      <c r="E61" s="234"/>
      <c r="F61" s="234"/>
      <c r="G61" s="234"/>
      <c r="H61" s="234"/>
      <c r="I61" s="276"/>
      <c r="J61" s="150"/>
      <c r="K61" s="150"/>
      <c r="L61" s="150"/>
    </row>
    <row r="62" spans="1:12" ht="18.75">
      <c r="A62" s="234"/>
      <c r="B62" s="234"/>
      <c r="C62" s="234"/>
      <c r="D62" s="234"/>
      <c r="E62" s="234"/>
      <c r="F62" s="234"/>
      <c r="G62" s="234"/>
      <c r="H62" s="234"/>
      <c r="I62" s="276"/>
      <c r="J62" s="150"/>
      <c r="K62" s="150"/>
      <c r="L62" s="150"/>
    </row>
    <row r="63" spans="1:12" ht="18.75">
      <c r="A63" s="234"/>
      <c r="B63" s="234"/>
      <c r="C63" s="234"/>
      <c r="D63" s="234"/>
      <c r="E63" s="234"/>
      <c r="F63" s="234"/>
      <c r="G63" s="234"/>
      <c r="H63" s="234"/>
      <c r="I63" s="276"/>
      <c r="J63" s="150"/>
      <c r="K63" s="150"/>
      <c r="L63" s="150"/>
    </row>
    <row r="64" spans="1:12" ht="18.75">
      <c r="A64" s="234"/>
      <c r="B64" s="234"/>
      <c r="C64" s="234"/>
      <c r="D64" s="234"/>
      <c r="E64" s="234"/>
      <c r="F64" s="234"/>
      <c r="G64" s="234"/>
      <c r="H64" s="234"/>
      <c r="I64" s="276"/>
      <c r="J64" s="150"/>
      <c r="K64" s="150"/>
      <c r="L64" s="150"/>
    </row>
    <row r="65" spans="1:12" ht="18.75">
      <c r="A65" s="234"/>
      <c r="B65" s="234"/>
      <c r="C65" s="234"/>
      <c r="D65" s="234"/>
      <c r="E65" s="234"/>
      <c r="F65" s="234"/>
      <c r="G65" s="234"/>
      <c r="H65" s="234"/>
      <c r="I65" s="276"/>
      <c r="J65" s="150"/>
      <c r="K65" s="150"/>
      <c r="L65" s="150"/>
    </row>
    <row r="66" spans="1:12" ht="18.75">
      <c r="A66" s="234"/>
      <c r="B66" s="234"/>
      <c r="C66" s="234"/>
      <c r="D66" s="234"/>
      <c r="E66" s="234"/>
      <c r="F66" s="234"/>
      <c r="G66" s="234"/>
      <c r="H66" s="234"/>
      <c r="I66" s="276"/>
      <c r="J66" s="150"/>
      <c r="K66" s="150"/>
      <c r="L66" s="150"/>
    </row>
    <row r="67" spans="1:12" ht="18.75">
      <c r="A67" s="274"/>
      <c r="B67" s="234"/>
      <c r="C67" s="234"/>
      <c r="D67" s="234"/>
      <c r="E67" s="234"/>
      <c r="F67" s="275" t="s">
        <v>3</v>
      </c>
      <c r="G67" s="234"/>
      <c r="H67" s="234"/>
      <c r="I67" s="276"/>
      <c r="J67" s="150"/>
      <c r="K67" s="150"/>
      <c r="L67" s="150"/>
    </row>
    <row r="68" spans="1:12" ht="18.75">
      <c r="A68" s="234"/>
      <c r="B68" s="234"/>
      <c r="C68" s="234"/>
      <c r="D68" s="234"/>
      <c r="E68" s="234"/>
      <c r="F68" s="234" t="s">
        <v>73</v>
      </c>
      <c r="G68" s="234"/>
      <c r="H68" s="276" t="s">
        <v>716</v>
      </c>
      <c r="I68" s="150"/>
      <c r="J68" s="150"/>
      <c r="K68" s="150"/>
      <c r="L68" s="150"/>
    </row>
    <row r="69" spans="1:12" ht="18.75">
      <c r="A69" s="234"/>
      <c r="B69" s="234"/>
      <c r="C69" s="234"/>
      <c r="D69" s="234"/>
      <c r="E69" s="234"/>
      <c r="F69" s="234" t="s">
        <v>737</v>
      </c>
      <c r="G69" s="234"/>
      <c r="H69" s="234"/>
      <c r="I69" s="276" t="s">
        <v>717</v>
      </c>
      <c r="J69" s="150"/>
      <c r="K69" s="150"/>
      <c r="L69" s="150"/>
    </row>
    <row r="70" spans="1:12" ht="18.75">
      <c r="A70" s="12" t="s">
        <v>460</v>
      </c>
      <c r="B70" s="12"/>
      <c r="C70" s="12"/>
      <c r="D70" s="12"/>
      <c r="E70" s="12"/>
      <c r="F70" s="12"/>
      <c r="G70" s="12"/>
      <c r="H70" s="12"/>
      <c r="I70" s="277"/>
      <c r="J70" s="150"/>
      <c r="K70" s="150"/>
      <c r="L70" s="150"/>
    </row>
    <row r="71" spans="1:12" ht="18.75">
      <c r="A71" s="234"/>
      <c r="B71" s="12"/>
      <c r="C71" s="12"/>
      <c r="D71" s="12" t="s">
        <v>9</v>
      </c>
      <c r="E71" s="12"/>
      <c r="F71" s="12"/>
      <c r="G71" s="12"/>
      <c r="H71" s="12"/>
      <c r="I71" s="277"/>
      <c r="J71" s="150"/>
      <c r="K71" s="150"/>
      <c r="L71" s="150"/>
    </row>
    <row r="72" spans="1:12" ht="18.75">
      <c r="A72" s="278" t="s">
        <v>10</v>
      </c>
      <c r="B72" s="276"/>
      <c r="C72" s="276"/>
      <c r="D72" s="279"/>
      <c r="E72" s="12" t="s">
        <v>687</v>
      </c>
      <c r="F72" s="12"/>
      <c r="G72" s="12"/>
      <c r="H72" s="12"/>
      <c r="I72" s="276"/>
      <c r="J72" s="150"/>
      <c r="K72" s="150"/>
      <c r="L72" s="150"/>
    </row>
    <row r="73" spans="1:12" ht="18.75">
      <c r="A73" s="280" t="s">
        <v>12</v>
      </c>
      <c r="B73" s="276"/>
      <c r="C73" s="276"/>
      <c r="D73" s="281"/>
      <c r="E73" s="281"/>
      <c r="F73" s="280"/>
      <c r="G73" s="280"/>
      <c r="H73" s="282"/>
      <c r="I73" s="283"/>
      <c r="J73" s="150"/>
      <c r="K73" s="150"/>
      <c r="L73" s="150"/>
    </row>
    <row r="74" spans="1:12" ht="18.75">
      <c r="A74" s="234"/>
      <c r="B74" s="234"/>
      <c r="C74" s="234"/>
      <c r="D74" s="234"/>
      <c r="E74" s="234"/>
      <c r="F74" s="234"/>
      <c r="G74" s="234"/>
      <c r="H74" s="234"/>
      <c r="I74" s="276"/>
      <c r="J74" s="150"/>
      <c r="K74" s="150"/>
      <c r="L74" s="150"/>
    </row>
    <row r="75" spans="1:14" ht="18.75">
      <c r="A75" s="234"/>
      <c r="B75" s="279"/>
      <c r="C75" s="12"/>
      <c r="D75" s="12"/>
      <c r="E75" s="12"/>
      <c r="F75" s="12"/>
      <c r="G75" s="12"/>
      <c r="H75" s="12"/>
      <c r="I75" s="283" t="s">
        <v>14</v>
      </c>
      <c r="J75" s="150"/>
      <c r="K75" s="150"/>
      <c r="L75" s="150"/>
      <c r="N75" s="150"/>
    </row>
    <row r="76" spans="1:12" ht="19.5">
      <c r="A76" s="284" t="s">
        <v>15</v>
      </c>
      <c r="B76" s="285"/>
      <c r="C76" s="20"/>
      <c r="D76" s="20"/>
      <c r="E76" s="20"/>
      <c r="F76" s="20"/>
      <c r="G76" s="20"/>
      <c r="H76" s="20"/>
      <c r="I76" s="286">
        <f>I84+I85+I86+I92</f>
        <v>249.69299999999998</v>
      </c>
      <c r="J76" s="150"/>
      <c r="K76" s="150"/>
      <c r="L76" s="150"/>
    </row>
    <row r="77" spans="1:12" ht="18.75">
      <c r="A77" s="287" t="s">
        <v>16</v>
      </c>
      <c r="B77" s="288"/>
      <c r="C77" s="288"/>
      <c r="D77" s="288"/>
      <c r="E77" s="288"/>
      <c r="F77" s="288"/>
      <c r="G77" s="288"/>
      <c r="H77" s="288"/>
      <c r="I77" s="289"/>
      <c r="J77" s="150"/>
      <c r="K77" s="150"/>
      <c r="L77" s="150"/>
    </row>
    <row r="78" spans="1:12" ht="93.75">
      <c r="A78" s="290" t="s">
        <v>17</v>
      </c>
      <c r="B78" s="291" t="s">
        <v>18</v>
      </c>
      <c r="C78" s="292" t="s">
        <v>19</v>
      </c>
      <c r="D78" s="293" t="s">
        <v>20</v>
      </c>
      <c r="E78" s="293" t="s">
        <v>21</v>
      </c>
      <c r="F78" s="293" t="s">
        <v>22</v>
      </c>
      <c r="G78" s="292" t="s">
        <v>23</v>
      </c>
      <c r="H78" s="288"/>
      <c r="I78" s="289"/>
      <c r="J78" s="150"/>
      <c r="K78" s="150"/>
      <c r="L78" s="150"/>
    </row>
    <row r="79" spans="1:12" ht="18.75">
      <c r="A79" s="294" t="s">
        <v>24</v>
      </c>
      <c r="B79" s="295">
        <v>1</v>
      </c>
      <c r="C79" s="295">
        <v>15612</v>
      </c>
      <c r="D79" s="296">
        <v>123.6</v>
      </c>
      <c r="E79" s="297">
        <f>D79*60</f>
        <v>7416</v>
      </c>
      <c r="F79" s="292">
        <v>20</v>
      </c>
      <c r="G79" s="295">
        <f>B79*C79/E79*F79</f>
        <v>42.103559870550164</v>
      </c>
      <c r="H79" s="288"/>
      <c r="I79" s="289"/>
      <c r="J79" s="150"/>
      <c r="K79" s="150"/>
      <c r="L79" s="150"/>
    </row>
    <row r="80" spans="1:12" ht="37.5">
      <c r="A80" s="298" t="s">
        <v>25</v>
      </c>
      <c r="B80" s="299">
        <v>1</v>
      </c>
      <c r="C80" s="299">
        <v>11866</v>
      </c>
      <c r="D80" s="296">
        <v>123.6</v>
      </c>
      <c r="E80" s="300">
        <f>D80*60</f>
        <v>7416</v>
      </c>
      <c r="F80" s="301">
        <v>25</v>
      </c>
      <c r="G80" s="299">
        <f>B80*C80/E80*F80</f>
        <v>40.00134843581446</v>
      </c>
      <c r="H80" s="288"/>
      <c r="I80" s="289"/>
      <c r="J80" s="150"/>
      <c r="K80" s="150"/>
      <c r="L80" s="150"/>
    </row>
    <row r="81" spans="1:12" ht="18.75">
      <c r="A81" s="302" t="s">
        <v>26</v>
      </c>
      <c r="B81" s="303"/>
      <c r="C81" s="304"/>
      <c r="D81" s="304"/>
      <c r="E81" s="304"/>
      <c r="F81" s="304"/>
      <c r="G81" s="305">
        <f>ROUND((G79+G80),2)</f>
        <v>82.1</v>
      </c>
      <c r="H81" s="288"/>
      <c r="I81" s="276"/>
      <c r="J81" s="150"/>
      <c r="K81" s="150"/>
      <c r="L81" s="150"/>
    </row>
    <row r="82" spans="1:12" ht="18.75">
      <c r="A82" s="465" t="s">
        <v>751</v>
      </c>
      <c r="B82" s="466"/>
      <c r="C82" s="466"/>
      <c r="D82" s="466"/>
      <c r="E82" s="466"/>
      <c r="F82" s="466"/>
      <c r="G82" s="306"/>
      <c r="H82" s="288"/>
      <c r="I82" s="307">
        <f>G81*G82</f>
        <v>0</v>
      </c>
      <c r="J82" s="150"/>
      <c r="K82" s="150"/>
      <c r="L82" s="150"/>
    </row>
    <row r="83" spans="1:12" ht="18.75">
      <c r="A83" s="463" t="s">
        <v>28</v>
      </c>
      <c r="B83" s="464"/>
      <c r="C83" s="464"/>
      <c r="D83" s="464"/>
      <c r="E83" s="464"/>
      <c r="F83" s="308" t="s">
        <v>29</v>
      </c>
      <c r="G83" s="309">
        <v>1.33</v>
      </c>
      <c r="H83" s="303"/>
      <c r="I83" s="310">
        <f>G81*G83</f>
        <v>109.193</v>
      </c>
      <c r="J83" s="150"/>
      <c r="K83" s="150"/>
      <c r="L83" s="150"/>
    </row>
    <row r="84" spans="1:12" ht="19.5">
      <c r="A84" s="311" t="s">
        <v>30</v>
      </c>
      <c r="B84" s="303"/>
      <c r="C84" s="303"/>
      <c r="D84" s="303"/>
      <c r="E84" s="303"/>
      <c r="F84" s="303"/>
      <c r="G84" s="312"/>
      <c r="H84" s="303"/>
      <c r="I84" s="286">
        <f>I82+I83</f>
        <v>109.193</v>
      </c>
      <c r="J84" s="150"/>
      <c r="K84" s="150"/>
      <c r="L84" s="150"/>
    </row>
    <row r="85" spans="1:12" ht="19.5">
      <c r="A85" s="311" t="s">
        <v>31</v>
      </c>
      <c r="B85" s="313"/>
      <c r="C85" s="303"/>
      <c r="D85" s="303"/>
      <c r="E85" s="303"/>
      <c r="F85" s="303"/>
      <c r="G85" s="314">
        <v>30.2</v>
      </c>
      <c r="H85" s="303" t="s">
        <v>32</v>
      </c>
      <c r="I85" s="286">
        <f>ROUND((I84*G85/100),2)</f>
        <v>32.98</v>
      </c>
      <c r="J85" s="150"/>
      <c r="K85" s="150"/>
      <c r="L85" s="150"/>
    </row>
    <row r="86" spans="1:12" ht="19.5">
      <c r="A86" s="311" t="s">
        <v>33</v>
      </c>
      <c r="B86" s="313"/>
      <c r="C86" s="303"/>
      <c r="D86" s="303"/>
      <c r="E86" s="303"/>
      <c r="F86" s="304" t="s">
        <v>34</v>
      </c>
      <c r="G86" s="303"/>
      <c r="H86" s="303"/>
      <c r="I86" s="286">
        <f>ROUND(F91,2)</f>
        <v>56.39</v>
      </c>
      <c r="J86" s="150"/>
      <c r="K86" s="150"/>
      <c r="L86" s="150"/>
    </row>
    <row r="87" spans="1:12" ht="56.25">
      <c r="A87" s="315" t="s">
        <v>35</v>
      </c>
      <c r="B87" s="316" t="s">
        <v>36</v>
      </c>
      <c r="C87" s="317" t="s">
        <v>37</v>
      </c>
      <c r="D87" s="318" t="s">
        <v>38</v>
      </c>
      <c r="E87" s="318" t="s">
        <v>39</v>
      </c>
      <c r="F87" s="318" t="s">
        <v>40</v>
      </c>
      <c r="G87" s="288"/>
      <c r="H87" s="288"/>
      <c r="I87" s="289"/>
      <c r="J87" s="150"/>
      <c r="K87" s="150"/>
      <c r="L87" s="150"/>
    </row>
    <row r="88" spans="1:12" ht="18.75">
      <c r="A88" s="294" t="s">
        <v>134</v>
      </c>
      <c r="B88" s="295" t="s">
        <v>135</v>
      </c>
      <c r="C88" s="295">
        <v>1</v>
      </c>
      <c r="D88" s="319">
        <v>100</v>
      </c>
      <c r="E88" s="320">
        <v>5000</v>
      </c>
      <c r="F88" s="320">
        <f>E88/D88*C88</f>
        <v>50</v>
      </c>
      <c r="G88" s="321"/>
      <c r="H88" s="288"/>
      <c r="I88" s="289"/>
      <c r="J88" s="150"/>
      <c r="K88" s="150"/>
      <c r="L88" s="150"/>
    </row>
    <row r="89" spans="1:12" ht="18.75">
      <c r="A89" s="294" t="s">
        <v>136</v>
      </c>
      <c r="B89" s="295" t="s">
        <v>137</v>
      </c>
      <c r="C89" s="295">
        <v>1</v>
      </c>
      <c r="D89" s="319">
        <v>500</v>
      </c>
      <c r="E89" s="320">
        <v>443.88</v>
      </c>
      <c r="F89" s="320">
        <f>E89/D89*C89</f>
        <v>0.88776</v>
      </c>
      <c r="G89" s="321"/>
      <c r="H89" s="288"/>
      <c r="I89" s="289"/>
      <c r="J89" s="150"/>
      <c r="K89" s="150"/>
      <c r="L89" s="150"/>
    </row>
    <row r="90" spans="1:12" ht="18.75">
      <c r="A90" s="294" t="s">
        <v>138</v>
      </c>
      <c r="B90" s="295" t="s">
        <v>137</v>
      </c>
      <c r="C90" s="295">
        <v>1</v>
      </c>
      <c r="D90" s="319">
        <v>500</v>
      </c>
      <c r="E90" s="320">
        <v>2751.14</v>
      </c>
      <c r="F90" s="320">
        <f>E90*C90/D90</f>
        <v>5.50228</v>
      </c>
      <c r="G90" s="321"/>
      <c r="H90" s="288"/>
      <c r="I90" s="289"/>
      <c r="J90" s="150"/>
      <c r="K90" s="150"/>
      <c r="L90" s="150"/>
    </row>
    <row r="91" spans="1:12" ht="18.75">
      <c r="A91" s="322" t="s">
        <v>46</v>
      </c>
      <c r="B91" s="299"/>
      <c r="C91" s="299"/>
      <c r="D91" s="323"/>
      <c r="E91" s="301"/>
      <c r="F91" s="324">
        <f>SUM(F88:F90)</f>
        <v>56.39004</v>
      </c>
      <c r="G91" s="321"/>
      <c r="H91" s="288"/>
      <c r="I91" s="289"/>
      <c r="J91" s="150"/>
      <c r="K91" s="150"/>
      <c r="L91" s="150"/>
    </row>
    <row r="92" spans="1:12" ht="19.5">
      <c r="A92" s="311" t="s">
        <v>47</v>
      </c>
      <c r="B92" s="303"/>
      <c r="C92" s="303"/>
      <c r="D92" s="303"/>
      <c r="E92" s="303"/>
      <c r="F92" s="303"/>
      <c r="G92" s="303"/>
      <c r="H92" s="303"/>
      <c r="I92" s="286">
        <f>ROUND(F100,2)</f>
        <v>51.13</v>
      </c>
      <c r="J92" s="150"/>
      <c r="K92" s="150"/>
      <c r="L92" s="150"/>
    </row>
    <row r="93" spans="1:12" ht="93.75">
      <c r="A93" s="325" t="s">
        <v>35</v>
      </c>
      <c r="B93" s="326" t="s">
        <v>48</v>
      </c>
      <c r="C93" s="327" t="s">
        <v>49</v>
      </c>
      <c r="D93" s="326" t="s">
        <v>50</v>
      </c>
      <c r="E93" s="288"/>
      <c r="F93" s="288"/>
      <c r="G93" s="288"/>
      <c r="H93" s="288"/>
      <c r="I93" s="289"/>
      <c r="J93" s="150"/>
      <c r="K93" s="150"/>
      <c r="L93" s="150"/>
    </row>
    <row r="94" spans="1:12" ht="37.5">
      <c r="A94" s="328" t="s">
        <v>485</v>
      </c>
      <c r="B94" s="329">
        <v>1890000</v>
      </c>
      <c r="C94" s="291">
        <v>8.33</v>
      </c>
      <c r="D94" s="330">
        <f>B94*C94/100</f>
        <v>157437</v>
      </c>
      <c r="E94" s="288"/>
      <c r="F94" s="288"/>
      <c r="G94" s="288"/>
      <c r="H94" s="288"/>
      <c r="I94" s="289"/>
      <c r="J94" s="150"/>
      <c r="K94" s="150"/>
      <c r="L94" s="150"/>
    </row>
    <row r="95" spans="1:12" ht="18.75">
      <c r="A95" s="331" t="s">
        <v>140</v>
      </c>
      <c r="B95" s="332">
        <v>90000</v>
      </c>
      <c r="C95" s="291">
        <v>5.49</v>
      </c>
      <c r="D95" s="330">
        <f>B95*C95/100</f>
        <v>4941</v>
      </c>
      <c r="E95" s="288"/>
      <c r="F95" s="288"/>
      <c r="G95" s="288"/>
      <c r="H95" s="288"/>
      <c r="I95" s="289"/>
      <c r="J95" s="150"/>
      <c r="K95" s="150"/>
      <c r="L95" s="150"/>
    </row>
    <row r="96" spans="1:12" ht="18.75">
      <c r="A96" s="331" t="s">
        <v>141</v>
      </c>
      <c r="B96" s="332">
        <v>41966.28</v>
      </c>
      <c r="C96" s="291">
        <v>7.02</v>
      </c>
      <c r="D96" s="330">
        <f>B96*C96/100</f>
        <v>2946.032856</v>
      </c>
      <c r="E96" s="288"/>
      <c r="F96" s="288"/>
      <c r="G96" s="288"/>
      <c r="H96" s="288"/>
      <c r="I96" s="289"/>
      <c r="J96" s="150"/>
      <c r="K96" s="150"/>
      <c r="L96" s="150"/>
    </row>
    <row r="97" spans="1:12" ht="18.75">
      <c r="A97" s="331" t="s">
        <v>142</v>
      </c>
      <c r="B97" s="332">
        <v>150000</v>
      </c>
      <c r="C97" s="291">
        <v>11.11</v>
      </c>
      <c r="D97" s="330">
        <f>B97*C97/100</f>
        <v>16665</v>
      </c>
      <c r="E97" s="288"/>
      <c r="F97" s="288"/>
      <c r="G97" s="288"/>
      <c r="H97" s="288"/>
      <c r="I97" s="289"/>
      <c r="J97" s="150"/>
      <c r="K97" s="150"/>
      <c r="L97" s="150"/>
    </row>
    <row r="98" spans="1:12" ht="18.75">
      <c r="A98" s="319" t="s">
        <v>53</v>
      </c>
      <c r="B98" s="319"/>
      <c r="C98" s="319"/>
      <c r="D98" s="330">
        <f>SUM(D94:D97)</f>
        <v>181989.032856</v>
      </c>
      <c r="E98" s="288"/>
      <c r="F98" s="288"/>
      <c r="G98" s="288"/>
      <c r="H98" s="288"/>
      <c r="I98" s="289"/>
      <c r="J98" s="150"/>
      <c r="K98" s="150"/>
      <c r="L98" s="150"/>
    </row>
    <row r="99" spans="1:12" ht="131.25">
      <c r="A99" s="333" t="s">
        <v>54</v>
      </c>
      <c r="B99" s="319"/>
      <c r="C99" s="293" t="s">
        <v>752</v>
      </c>
      <c r="D99" s="319"/>
      <c r="E99" s="334" t="s">
        <v>56</v>
      </c>
      <c r="F99" s="467" t="s">
        <v>57</v>
      </c>
      <c r="G99" s="468"/>
      <c r="H99" s="288"/>
      <c r="I99" s="289"/>
      <c r="J99" s="150"/>
      <c r="K99" s="150"/>
      <c r="L99" s="150"/>
    </row>
    <row r="100" spans="1:12" ht="19.5">
      <c r="A100" s="330">
        <f>D98</f>
        <v>181989.032856</v>
      </c>
      <c r="B100" s="292"/>
      <c r="C100" s="297">
        <f>D79*60*12</f>
        <v>88992</v>
      </c>
      <c r="D100" s="292"/>
      <c r="E100" s="292">
        <f>F80</f>
        <v>25</v>
      </c>
      <c r="F100" s="469">
        <f>(A100/C100*E100)</f>
        <v>51.12511036272923</v>
      </c>
      <c r="G100" s="470"/>
      <c r="H100" s="288"/>
      <c r="I100" s="289"/>
      <c r="J100" s="150"/>
      <c r="K100" s="150"/>
      <c r="L100" s="150"/>
    </row>
    <row r="101" spans="1:12" ht="19.5">
      <c r="A101" s="335" t="s">
        <v>58</v>
      </c>
      <c r="B101" s="336"/>
      <c r="C101" s="288"/>
      <c r="D101" s="337"/>
      <c r="E101" s="338"/>
      <c r="F101" s="288"/>
      <c r="G101" s="288"/>
      <c r="H101" s="288"/>
      <c r="I101" s="339">
        <v>586</v>
      </c>
      <c r="J101" s="150"/>
      <c r="K101" s="150"/>
      <c r="L101" s="150"/>
    </row>
    <row r="102" spans="1:12" ht="19.5">
      <c r="A102" s="311" t="s">
        <v>59</v>
      </c>
      <c r="B102" s="313"/>
      <c r="C102" s="303"/>
      <c r="D102" s="304"/>
      <c r="E102" s="340"/>
      <c r="F102" s="303"/>
      <c r="G102" s="303"/>
      <c r="H102" s="303"/>
      <c r="I102" s="286">
        <f>ROUND(G81*G103,2)</f>
        <v>86.21</v>
      </c>
      <c r="J102" s="150"/>
      <c r="K102" s="150"/>
      <c r="L102" s="150"/>
    </row>
    <row r="103" spans="1:12" ht="18.75">
      <c r="A103" s="463" t="s">
        <v>60</v>
      </c>
      <c r="B103" s="464"/>
      <c r="C103" s="464"/>
      <c r="D103" s="464"/>
      <c r="E103" s="464"/>
      <c r="F103" s="341" t="s">
        <v>61</v>
      </c>
      <c r="G103" s="342">
        <v>1.05</v>
      </c>
      <c r="H103" s="288"/>
      <c r="I103" s="343"/>
      <c r="J103" s="150"/>
      <c r="K103" s="150"/>
      <c r="L103" s="150"/>
    </row>
    <row r="104" spans="1:12" ht="19.5">
      <c r="A104" s="311" t="s">
        <v>62</v>
      </c>
      <c r="B104" s="313"/>
      <c r="C104" s="303"/>
      <c r="D104" s="303"/>
      <c r="E104" s="303"/>
      <c r="F104" s="303"/>
      <c r="G104" s="314">
        <v>30.2</v>
      </c>
      <c r="H104" s="303" t="s">
        <v>32</v>
      </c>
      <c r="I104" s="286">
        <f>ROUND(I102*G104%,2)</f>
        <v>26.04</v>
      </c>
      <c r="J104" s="150"/>
      <c r="K104" s="150"/>
      <c r="L104" s="150"/>
    </row>
    <row r="105" spans="1:12" ht="19.5">
      <c r="A105" s="344" t="s">
        <v>63</v>
      </c>
      <c r="B105" s="345"/>
      <c r="C105" s="345"/>
      <c r="D105" s="346"/>
      <c r="E105" s="347"/>
      <c r="F105" s="345"/>
      <c r="G105" s="345"/>
      <c r="H105" s="345"/>
      <c r="I105" s="348">
        <f>G106*G81</f>
        <v>157.63199999999998</v>
      </c>
      <c r="J105" s="150"/>
      <c r="K105" s="150"/>
      <c r="L105" s="150"/>
    </row>
    <row r="106" spans="1:12" ht="18.75">
      <c r="A106" s="461" t="s">
        <v>64</v>
      </c>
      <c r="B106" s="462"/>
      <c r="C106" s="462"/>
      <c r="D106" s="462"/>
      <c r="E106" s="349"/>
      <c r="F106" s="350" t="s">
        <v>65</v>
      </c>
      <c r="G106" s="351">
        <v>1.92</v>
      </c>
      <c r="H106" s="352"/>
      <c r="I106" s="353"/>
      <c r="J106" s="150"/>
      <c r="K106" s="150"/>
      <c r="L106" s="150"/>
    </row>
    <row r="107" spans="1:12" ht="19.5">
      <c r="A107" s="284" t="s">
        <v>66</v>
      </c>
      <c r="B107" s="354"/>
      <c r="C107" s="303"/>
      <c r="D107" s="303"/>
      <c r="E107" s="303"/>
      <c r="F107" s="303"/>
      <c r="G107" s="303"/>
      <c r="H107" s="303"/>
      <c r="I107" s="286">
        <f>I101+I76</f>
        <v>835.693</v>
      </c>
      <c r="J107" s="150"/>
      <c r="K107" s="150"/>
      <c r="L107" s="150"/>
    </row>
    <row r="108" spans="1:12" ht="19.5">
      <c r="A108" s="284" t="s">
        <v>72</v>
      </c>
      <c r="B108" s="354"/>
      <c r="C108" s="303"/>
      <c r="D108" s="303"/>
      <c r="E108" s="303"/>
      <c r="F108" s="303"/>
      <c r="G108" s="355">
        <f>I109/I107-1</f>
        <v>0.0003673597840354592</v>
      </c>
      <c r="H108" s="303"/>
      <c r="I108" s="286">
        <f>I109-I107</f>
        <v>0.30700000000001637</v>
      </c>
      <c r="J108" s="150"/>
      <c r="K108" s="150"/>
      <c r="L108" s="150"/>
    </row>
    <row r="109" spans="1:12" ht="19.5">
      <c r="A109" s="284" t="s">
        <v>67</v>
      </c>
      <c r="B109" s="354"/>
      <c r="C109" s="303"/>
      <c r="D109" s="303"/>
      <c r="E109" s="303"/>
      <c r="F109" s="303"/>
      <c r="G109" s="303"/>
      <c r="H109" s="303"/>
      <c r="I109" s="286">
        <v>836</v>
      </c>
      <c r="J109" s="150"/>
      <c r="K109" s="150"/>
      <c r="L109" s="150"/>
    </row>
    <row r="110" spans="1:12" ht="18.75">
      <c r="A110" s="234"/>
      <c r="B110" s="234"/>
      <c r="C110" s="234"/>
      <c r="D110" s="234"/>
      <c r="E110" s="234"/>
      <c r="F110" s="234"/>
      <c r="G110" s="234"/>
      <c r="H110" s="234"/>
      <c r="I110" s="276"/>
      <c r="J110" s="150"/>
      <c r="K110" s="150"/>
      <c r="L110" s="150"/>
    </row>
    <row r="111" spans="1:12" ht="18.75">
      <c r="A111" s="278" t="s">
        <v>68</v>
      </c>
      <c r="B111" s="234"/>
      <c r="C111" s="234"/>
      <c r="D111" s="234"/>
      <c r="E111" s="234"/>
      <c r="F111" s="234"/>
      <c r="G111" s="352" t="s">
        <v>462</v>
      </c>
      <c r="H111" s="234"/>
      <c r="I111" s="276"/>
      <c r="J111" s="150"/>
      <c r="K111" s="150"/>
      <c r="L111" s="150"/>
    </row>
    <row r="112" spans="1:12" ht="18.75">
      <c r="A112" s="234" t="s">
        <v>461</v>
      </c>
      <c r="B112" s="234"/>
      <c r="C112" s="234"/>
      <c r="D112" s="234"/>
      <c r="E112" s="234"/>
      <c r="F112" s="234"/>
      <c r="G112" s="234"/>
      <c r="H112" s="234"/>
      <c r="I112" s="276"/>
      <c r="J112" s="150"/>
      <c r="K112" s="150"/>
      <c r="L112" s="150"/>
    </row>
    <row r="113" spans="1:12" ht="18.75">
      <c r="A113" s="234"/>
      <c r="B113" s="234"/>
      <c r="C113" s="234"/>
      <c r="D113" s="234"/>
      <c r="E113" s="234"/>
      <c r="F113" s="234"/>
      <c r="G113" s="234"/>
      <c r="H113" s="234"/>
      <c r="I113" s="276"/>
      <c r="J113" s="150"/>
      <c r="K113" s="150"/>
      <c r="L113" s="150"/>
    </row>
    <row r="114" spans="1:12" ht="18.75">
      <c r="A114" s="234"/>
      <c r="B114" s="234"/>
      <c r="C114" s="234"/>
      <c r="D114" s="234"/>
      <c r="E114" s="234"/>
      <c r="F114" s="234"/>
      <c r="G114" s="234"/>
      <c r="H114" s="234"/>
      <c r="I114" s="276"/>
      <c r="J114" s="150"/>
      <c r="K114" s="150"/>
      <c r="L114" s="150"/>
    </row>
    <row r="115" spans="1:12" ht="18.75">
      <c r="A115" s="234"/>
      <c r="B115" s="234"/>
      <c r="C115" s="234"/>
      <c r="D115" s="234"/>
      <c r="E115" s="234"/>
      <c r="F115" s="234"/>
      <c r="G115" s="234"/>
      <c r="H115" s="234"/>
      <c r="I115" s="276"/>
      <c r="J115" s="150"/>
      <c r="K115" s="150"/>
      <c r="L115" s="150"/>
    </row>
    <row r="116" spans="1:12" ht="18.75">
      <c r="A116" s="234"/>
      <c r="B116" s="234"/>
      <c r="C116" s="234"/>
      <c r="D116" s="234"/>
      <c r="E116" s="234"/>
      <c r="F116" s="234"/>
      <c r="G116" s="234"/>
      <c r="H116" s="234"/>
      <c r="I116" s="276"/>
      <c r="J116" s="150"/>
      <c r="K116" s="150"/>
      <c r="L116" s="150"/>
    </row>
    <row r="117" spans="1:12" ht="18.75">
      <c r="A117" s="234"/>
      <c r="B117" s="234"/>
      <c r="C117" s="234"/>
      <c r="D117" s="234"/>
      <c r="E117" s="234"/>
      <c r="F117" s="234"/>
      <c r="G117" s="234"/>
      <c r="H117" s="234"/>
      <c r="I117" s="276"/>
      <c r="J117" s="150"/>
      <c r="K117" s="150"/>
      <c r="L117" s="150"/>
    </row>
    <row r="118" spans="1:12" ht="18.75">
      <c r="A118" s="234"/>
      <c r="B118" s="234"/>
      <c r="C118" s="234"/>
      <c r="D118" s="234"/>
      <c r="E118" s="234"/>
      <c r="F118" s="234"/>
      <c r="G118" s="234"/>
      <c r="H118" s="234"/>
      <c r="I118" s="276"/>
      <c r="J118" s="150"/>
      <c r="K118" s="150"/>
      <c r="L118" s="150"/>
    </row>
    <row r="119" spans="1:12" ht="18.75">
      <c r="A119" s="234"/>
      <c r="B119" s="234"/>
      <c r="C119" s="234"/>
      <c r="D119" s="234"/>
      <c r="E119" s="234"/>
      <c r="F119" s="234"/>
      <c r="G119" s="234"/>
      <c r="H119" s="234"/>
      <c r="I119" s="276"/>
      <c r="J119" s="150"/>
      <c r="K119" s="150"/>
      <c r="L119" s="150"/>
    </row>
    <row r="120" spans="1:12" ht="18.75">
      <c r="A120" s="234"/>
      <c r="B120" s="234"/>
      <c r="C120" s="234"/>
      <c r="D120" s="234"/>
      <c r="E120" s="234"/>
      <c r="F120" s="234"/>
      <c r="G120" s="234"/>
      <c r="H120" s="234"/>
      <c r="I120" s="276"/>
      <c r="J120" s="150"/>
      <c r="K120" s="150"/>
      <c r="L120" s="150"/>
    </row>
    <row r="121" spans="1:12" ht="18.75">
      <c r="A121" s="234"/>
      <c r="B121" s="234"/>
      <c r="C121" s="234"/>
      <c r="D121" s="234"/>
      <c r="E121" s="234"/>
      <c r="F121" s="234"/>
      <c r="G121" s="234"/>
      <c r="H121" s="234"/>
      <c r="I121" s="276"/>
      <c r="J121" s="150"/>
      <c r="K121" s="150"/>
      <c r="L121" s="150"/>
    </row>
    <row r="122" spans="1:12" ht="18.75">
      <c r="A122" s="234"/>
      <c r="B122" s="234"/>
      <c r="C122" s="234"/>
      <c r="D122" s="234"/>
      <c r="E122" s="234"/>
      <c r="F122" s="234"/>
      <c r="G122" s="234"/>
      <c r="H122" s="234"/>
      <c r="I122" s="276"/>
      <c r="J122" s="150"/>
      <c r="K122" s="150"/>
      <c r="L122" s="150"/>
    </row>
    <row r="123" spans="1:12" ht="18.75">
      <c r="A123" s="234"/>
      <c r="B123" s="234"/>
      <c r="C123" s="234"/>
      <c r="D123" s="234"/>
      <c r="E123" s="234"/>
      <c r="F123" s="234"/>
      <c r="G123" s="234"/>
      <c r="H123" s="234"/>
      <c r="I123" s="276"/>
      <c r="J123" s="150"/>
      <c r="K123" s="150"/>
      <c r="L123" s="150"/>
    </row>
    <row r="124" spans="1:12" ht="18.75">
      <c r="A124" s="234"/>
      <c r="B124" s="234"/>
      <c r="C124" s="234"/>
      <c r="D124" s="234"/>
      <c r="E124" s="234"/>
      <c r="F124" s="234"/>
      <c r="G124" s="234"/>
      <c r="H124" s="234"/>
      <c r="I124" s="276"/>
      <c r="J124" s="150"/>
      <c r="K124" s="150"/>
      <c r="L124" s="150"/>
    </row>
    <row r="125" spans="1:12" ht="18.75">
      <c r="A125" s="234"/>
      <c r="B125" s="234"/>
      <c r="C125" s="234"/>
      <c r="D125" s="234"/>
      <c r="E125" s="234"/>
      <c r="F125" s="234"/>
      <c r="G125" s="234"/>
      <c r="H125" s="234"/>
      <c r="I125" s="276"/>
      <c r="J125" s="150"/>
      <c r="K125" s="150"/>
      <c r="L125" s="150"/>
    </row>
    <row r="126" spans="1:12" ht="18.75">
      <c r="A126" s="234"/>
      <c r="B126" s="234"/>
      <c r="C126" s="234"/>
      <c r="D126" s="234"/>
      <c r="E126" s="234"/>
      <c r="F126" s="234"/>
      <c r="G126" s="234"/>
      <c r="H126" s="234"/>
      <c r="I126" s="276"/>
      <c r="J126" s="150"/>
      <c r="K126" s="150"/>
      <c r="L126" s="150"/>
    </row>
    <row r="127" spans="1:12" ht="18.75">
      <c r="A127" s="234"/>
      <c r="B127" s="234"/>
      <c r="C127" s="234"/>
      <c r="D127" s="234"/>
      <c r="E127" s="234"/>
      <c r="F127" s="234"/>
      <c r="G127" s="234"/>
      <c r="H127" s="234"/>
      <c r="I127" s="276"/>
      <c r="J127" s="150"/>
      <c r="K127" s="150"/>
      <c r="L127" s="150"/>
    </row>
    <row r="128" spans="1:12" ht="18.75">
      <c r="A128" s="234"/>
      <c r="B128" s="234"/>
      <c r="C128" s="234"/>
      <c r="D128" s="234"/>
      <c r="E128" s="234"/>
      <c r="F128" s="234"/>
      <c r="G128" s="234"/>
      <c r="H128" s="234"/>
      <c r="I128" s="276"/>
      <c r="J128" s="150"/>
      <c r="K128" s="150"/>
      <c r="L128" s="150"/>
    </row>
    <row r="129" spans="1:12" ht="18.75">
      <c r="A129" s="234"/>
      <c r="B129" s="234"/>
      <c r="C129" s="234"/>
      <c r="D129" s="234"/>
      <c r="E129" s="234"/>
      <c r="F129" s="234"/>
      <c r="G129" s="234"/>
      <c r="H129" s="234"/>
      <c r="I129" s="276"/>
      <c r="J129" s="150"/>
      <c r="K129" s="150"/>
      <c r="L129" s="150"/>
    </row>
    <row r="130" spans="1:12" ht="18.75">
      <c r="A130" s="234"/>
      <c r="B130" s="234"/>
      <c r="C130" s="234"/>
      <c r="D130" s="234"/>
      <c r="E130" s="234"/>
      <c r="F130" s="234"/>
      <c r="G130" s="234"/>
      <c r="H130" s="234"/>
      <c r="I130" s="276"/>
      <c r="J130" s="150"/>
      <c r="K130" s="150"/>
      <c r="L130" s="150"/>
    </row>
    <row r="131" spans="1:12" ht="18.75">
      <c r="A131" s="234"/>
      <c r="B131" s="234"/>
      <c r="C131" s="234"/>
      <c r="D131" s="234"/>
      <c r="E131" s="234"/>
      <c r="F131" s="234"/>
      <c r="G131" s="234"/>
      <c r="H131" s="234"/>
      <c r="I131" s="276"/>
      <c r="J131" s="150"/>
      <c r="K131" s="150"/>
      <c r="L131" s="150"/>
    </row>
    <row r="133" spans="1:12" ht="18.75">
      <c r="A133" s="234"/>
      <c r="B133" s="234"/>
      <c r="C133" s="234"/>
      <c r="D133" s="234"/>
      <c r="E133" s="234"/>
      <c r="F133" s="234"/>
      <c r="G133" s="234"/>
      <c r="H133" s="234"/>
      <c r="I133" s="276"/>
      <c r="J133" s="150"/>
      <c r="K133" s="150"/>
      <c r="L133" s="150"/>
    </row>
    <row r="134" spans="1:12" ht="18.75">
      <c r="A134" s="274"/>
      <c r="B134" s="234"/>
      <c r="C134" s="234"/>
      <c r="D134" s="234"/>
      <c r="E134" s="234"/>
      <c r="F134" s="275" t="s">
        <v>3</v>
      </c>
      <c r="G134" s="234"/>
      <c r="H134" s="234"/>
      <c r="I134" s="276"/>
      <c r="J134" s="150"/>
      <c r="K134" s="150"/>
      <c r="L134" s="150"/>
    </row>
    <row r="135" spans="1:12" ht="18.75">
      <c r="A135" s="234"/>
      <c r="B135" s="234"/>
      <c r="C135" s="234"/>
      <c r="D135" s="234"/>
      <c r="E135" s="234"/>
      <c r="F135" s="234" t="s">
        <v>73</v>
      </c>
      <c r="G135" s="234"/>
      <c r="H135" s="276" t="s">
        <v>716</v>
      </c>
      <c r="I135" s="150"/>
      <c r="J135" s="150"/>
      <c r="K135" s="150"/>
      <c r="L135" s="150"/>
    </row>
    <row r="136" spans="1:12" ht="18.75">
      <c r="A136" s="234"/>
      <c r="B136" s="234"/>
      <c r="C136" s="234"/>
      <c r="D136" s="234"/>
      <c r="E136" s="234"/>
      <c r="F136" s="234" t="s">
        <v>738</v>
      </c>
      <c r="G136" s="234"/>
      <c r="H136" s="234"/>
      <c r="I136" s="276" t="s">
        <v>717</v>
      </c>
      <c r="J136" s="150"/>
      <c r="K136" s="150"/>
      <c r="L136" s="150"/>
    </row>
    <row r="137" spans="1:12" ht="18.75">
      <c r="A137" s="12" t="s">
        <v>460</v>
      </c>
      <c r="B137" s="12"/>
      <c r="C137" s="12"/>
      <c r="D137" s="12"/>
      <c r="E137" s="12"/>
      <c r="F137" s="12"/>
      <c r="G137" s="12"/>
      <c r="H137" s="12"/>
      <c r="I137" s="277"/>
      <c r="J137" s="150"/>
      <c r="K137" s="150"/>
      <c r="L137" s="150"/>
    </row>
    <row r="138" spans="1:12" ht="18.75">
      <c r="A138" s="234"/>
      <c r="B138" s="12"/>
      <c r="C138" s="12"/>
      <c r="D138" s="12" t="s">
        <v>9</v>
      </c>
      <c r="E138" s="12"/>
      <c r="F138" s="12"/>
      <c r="G138" s="12"/>
      <c r="H138" s="12"/>
      <c r="I138" s="277"/>
      <c r="J138" s="150"/>
      <c r="K138" s="150"/>
      <c r="L138" s="150"/>
    </row>
    <row r="139" spans="1:12" ht="18.75">
      <c r="A139" s="278" t="s">
        <v>10</v>
      </c>
      <c r="B139" s="276"/>
      <c r="C139" s="276"/>
      <c r="D139" s="279" t="s">
        <v>143</v>
      </c>
      <c r="E139" s="12"/>
      <c r="F139" s="12"/>
      <c r="G139" s="12"/>
      <c r="H139" s="12"/>
      <c r="I139" s="276"/>
      <c r="J139" s="150"/>
      <c r="K139" s="150"/>
      <c r="L139" s="150"/>
    </row>
    <row r="140" spans="1:12" ht="18.75">
      <c r="A140" s="278"/>
      <c r="B140" s="276"/>
      <c r="C140" s="276"/>
      <c r="D140" s="279" t="s">
        <v>144</v>
      </c>
      <c r="E140" s="12"/>
      <c r="F140" s="12"/>
      <c r="G140" s="12"/>
      <c r="H140" s="12"/>
      <c r="I140" s="276"/>
      <c r="J140" s="150"/>
      <c r="K140" s="150"/>
      <c r="L140" s="150"/>
    </row>
    <row r="141" spans="1:12" ht="18.75">
      <c r="A141" s="278"/>
      <c r="B141" s="276"/>
      <c r="C141" s="276"/>
      <c r="D141" s="279" t="s">
        <v>145</v>
      </c>
      <c r="E141" s="12"/>
      <c r="F141" s="12"/>
      <c r="G141" s="12"/>
      <c r="H141" s="12"/>
      <c r="I141" s="276"/>
      <c r="J141" s="150"/>
      <c r="K141" s="150"/>
      <c r="L141" s="150"/>
    </row>
    <row r="142" spans="1:12" ht="18.75">
      <c r="A142" s="280" t="s">
        <v>12</v>
      </c>
      <c r="B142" s="276"/>
      <c r="C142" s="276"/>
      <c r="D142" s="281" t="s">
        <v>146</v>
      </c>
      <c r="E142" s="234"/>
      <c r="F142" s="280"/>
      <c r="G142" s="280"/>
      <c r="H142" s="282"/>
      <c r="I142" s="283"/>
      <c r="J142" s="150"/>
      <c r="K142" s="150"/>
      <c r="L142" s="150"/>
    </row>
    <row r="143" spans="1:12" ht="18.75">
      <c r="A143" s="234"/>
      <c r="B143" s="234"/>
      <c r="C143" s="234"/>
      <c r="D143" s="281" t="s">
        <v>147</v>
      </c>
      <c r="E143" s="234"/>
      <c r="F143" s="234"/>
      <c r="G143" s="234"/>
      <c r="H143" s="234"/>
      <c r="I143" s="276"/>
      <c r="J143" s="150"/>
      <c r="K143" s="150"/>
      <c r="L143" s="150"/>
    </row>
    <row r="144" spans="1:12" ht="18.75">
      <c r="A144" s="234"/>
      <c r="B144" s="279"/>
      <c r="C144" s="12"/>
      <c r="D144" s="12"/>
      <c r="E144" s="12"/>
      <c r="F144" s="12"/>
      <c r="G144" s="12"/>
      <c r="H144" s="12"/>
      <c r="I144" s="283" t="s">
        <v>14</v>
      </c>
      <c r="J144" s="150"/>
      <c r="K144" s="150"/>
      <c r="L144" s="150"/>
    </row>
    <row r="145" spans="1:12" ht="19.5">
      <c r="A145" s="284" t="s">
        <v>15</v>
      </c>
      <c r="B145" s="285"/>
      <c r="C145" s="20"/>
      <c r="D145" s="20"/>
      <c r="E145" s="20"/>
      <c r="F145" s="20"/>
      <c r="G145" s="20"/>
      <c r="H145" s="20"/>
      <c r="I145" s="286">
        <f>I153+I154+I155+I161</f>
        <v>165.28250000000003</v>
      </c>
      <c r="J145" s="150"/>
      <c r="K145" s="150"/>
      <c r="L145" s="150"/>
    </row>
    <row r="146" spans="1:12" ht="18.75">
      <c r="A146" s="287" t="s">
        <v>16</v>
      </c>
      <c r="B146" s="288"/>
      <c r="C146" s="288"/>
      <c r="D146" s="288"/>
      <c r="E146" s="288"/>
      <c r="F146" s="288"/>
      <c r="G146" s="288"/>
      <c r="H146" s="288"/>
      <c r="I146" s="289"/>
      <c r="J146" s="150"/>
      <c r="K146" s="150"/>
      <c r="L146" s="150"/>
    </row>
    <row r="147" spans="1:12" ht="93.75">
      <c r="A147" s="290" t="s">
        <v>17</v>
      </c>
      <c r="B147" s="291" t="s">
        <v>18</v>
      </c>
      <c r="C147" s="292" t="s">
        <v>19</v>
      </c>
      <c r="D147" s="293" t="s">
        <v>20</v>
      </c>
      <c r="E147" s="293" t="s">
        <v>21</v>
      </c>
      <c r="F147" s="293" t="s">
        <v>22</v>
      </c>
      <c r="G147" s="292" t="s">
        <v>23</v>
      </c>
      <c r="H147" s="288"/>
      <c r="I147" s="289"/>
      <c r="J147" s="150"/>
      <c r="K147" s="150"/>
      <c r="L147" s="150"/>
    </row>
    <row r="148" spans="1:12" ht="18.75">
      <c r="A148" s="294" t="s">
        <v>24</v>
      </c>
      <c r="B148" s="295">
        <v>1</v>
      </c>
      <c r="C148" s="295">
        <v>15612</v>
      </c>
      <c r="D148" s="296">
        <f>159.27*0.84</f>
        <v>133.7868</v>
      </c>
      <c r="E148" s="297">
        <f>D148*60</f>
        <v>8027.208</v>
      </c>
      <c r="F148" s="292">
        <v>40</v>
      </c>
      <c r="G148" s="295">
        <f>B148*C148/E148*F148</f>
        <v>77.79541778411622</v>
      </c>
      <c r="H148" s="288"/>
      <c r="I148" s="289"/>
      <c r="J148" s="150"/>
      <c r="K148" s="150"/>
      <c r="L148" s="150"/>
    </row>
    <row r="149" spans="1:12" ht="37.5">
      <c r="A149" s="298" t="s">
        <v>25</v>
      </c>
      <c r="B149" s="299">
        <v>1</v>
      </c>
      <c r="C149" s="299">
        <v>12406</v>
      </c>
      <c r="D149" s="296">
        <f>159.27*0.84</f>
        <v>133.7868</v>
      </c>
      <c r="E149" s="300">
        <f>D149*60</f>
        <v>8027.208</v>
      </c>
      <c r="F149" s="301">
        <v>10</v>
      </c>
      <c r="G149" s="299">
        <f>B149*C149/E149*F149</f>
        <v>15.4549377566895</v>
      </c>
      <c r="H149" s="288"/>
      <c r="I149" s="289"/>
      <c r="J149" s="150"/>
      <c r="K149" s="150"/>
      <c r="L149" s="150"/>
    </row>
    <row r="150" spans="1:12" ht="18.75">
      <c r="A150" s="302" t="s">
        <v>26</v>
      </c>
      <c r="B150" s="303"/>
      <c r="C150" s="304"/>
      <c r="D150" s="304"/>
      <c r="E150" s="304"/>
      <c r="F150" s="304"/>
      <c r="G150" s="305">
        <f>ROUND((G148+G149),2)</f>
        <v>93.25</v>
      </c>
      <c r="H150" s="288"/>
      <c r="I150" s="276"/>
      <c r="J150" s="150"/>
      <c r="K150" s="150"/>
      <c r="L150" s="150"/>
    </row>
    <row r="151" spans="1:12" ht="18.75">
      <c r="A151" s="465" t="s">
        <v>751</v>
      </c>
      <c r="B151" s="466"/>
      <c r="C151" s="466"/>
      <c r="D151" s="466"/>
      <c r="E151" s="466"/>
      <c r="F151" s="466"/>
      <c r="G151" s="306"/>
      <c r="H151" s="288"/>
      <c r="I151" s="307">
        <f>G150*G151</f>
        <v>0</v>
      </c>
      <c r="J151" s="150"/>
      <c r="K151" s="150"/>
      <c r="L151" s="150"/>
    </row>
    <row r="152" spans="1:12" ht="18.75">
      <c r="A152" s="463" t="s">
        <v>28</v>
      </c>
      <c r="B152" s="464"/>
      <c r="C152" s="464"/>
      <c r="D152" s="464"/>
      <c r="E152" s="464"/>
      <c r="F152" s="308" t="s">
        <v>29</v>
      </c>
      <c r="G152" s="309">
        <v>1.33</v>
      </c>
      <c r="H152" s="303"/>
      <c r="I152" s="310">
        <f>G150*G152</f>
        <v>124.02250000000001</v>
      </c>
      <c r="J152" s="150"/>
      <c r="K152" s="150"/>
      <c r="L152" s="150"/>
    </row>
    <row r="153" spans="1:12" ht="19.5">
      <c r="A153" s="311" t="s">
        <v>30</v>
      </c>
      <c r="B153" s="303"/>
      <c r="C153" s="303"/>
      <c r="D153" s="303"/>
      <c r="E153" s="303"/>
      <c r="F153" s="303"/>
      <c r="G153" s="312"/>
      <c r="H153" s="303"/>
      <c r="I153" s="286">
        <f>I151+I152</f>
        <v>124.02250000000001</v>
      </c>
      <c r="J153" s="150"/>
      <c r="K153" s="150"/>
      <c r="L153" s="150"/>
    </row>
    <row r="154" spans="1:12" ht="19.5">
      <c r="A154" s="311" t="s">
        <v>31</v>
      </c>
      <c r="B154" s="313"/>
      <c r="C154" s="303"/>
      <c r="D154" s="303"/>
      <c r="E154" s="303"/>
      <c r="F154" s="303"/>
      <c r="G154" s="314">
        <v>30.2</v>
      </c>
      <c r="H154" s="303" t="s">
        <v>32</v>
      </c>
      <c r="I154" s="286">
        <f>ROUND((I153*G154/100),2)</f>
        <v>37.45</v>
      </c>
      <c r="J154" s="150"/>
      <c r="K154" s="150"/>
      <c r="L154" s="150"/>
    </row>
    <row r="155" spans="1:12" ht="19.5">
      <c r="A155" s="311" t="s">
        <v>33</v>
      </c>
      <c r="B155" s="313"/>
      <c r="C155" s="303"/>
      <c r="D155" s="303"/>
      <c r="E155" s="303"/>
      <c r="F155" s="304" t="s">
        <v>34</v>
      </c>
      <c r="G155" s="303"/>
      <c r="H155" s="303"/>
      <c r="I155" s="286">
        <f>ROUND(F160,2)</f>
        <v>2.31</v>
      </c>
      <c r="J155" s="150"/>
      <c r="K155" s="150"/>
      <c r="L155" s="150"/>
    </row>
    <row r="156" spans="1:12" ht="56.25">
      <c r="A156" s="315" t="s">
        <v>35</v>
      </c>
      <c r="B156" s="316" t="s">
        <v>36</v>
      </c>
      <c r="C156" s="317" t="s">
        <v>37</v>
      </c>
      <c r="D156" s="318" t="s">
        <v>38</v>
      </c>
      <c r="E156" s="318" t="s">
        <v>39</v>
      </c>
      <c r="F156" s="318" t="s">
        <v>40</v>
      </c>
      <c r="G156" s="288"/>
      <c r="H156" s="288"/>
      <c r="I156" s="289"/>
      <c r="J156" s="150"/>
      <c r="K156" s="150"/>
      <c r="L156" s="150"/>
    </row>
    <row r="157" spans="1:12" ht="18.75">
      <c r="A157" s="294" t="s">
        <v>149</v>
      </c>
      <c r="B157" s="295" t="s">
        <v>135</v>
      </c>
      <c r="C157" s="295">
        <v>1</v>
      </c>
      <c r="D157" s="319">
        <v>100</v>
      </c>
      <c r="E157" s="320">
        <v>231.19</v>
      </c>
      <c r="F157" s="320">
        <f>E157/D157*C157</f>
        <v>2.3119</v>
      </c>
      <c r="G157" s="321"/>
      <c r="H157" s="288"/>
      <c r="I157" s="289"/>
      <c r="J157" s="150"/>
      <c r="K157" s="150"/>
      <c r="L157" s="150"/>
    </row>
    <row r="158" spans="1:12" ht="18.75">
      <c r="A158" s="294" t="s">
        <v>43</v>
      </c>
      <c r="B158" s="295"/>
      <c r="C158" s="295"/>
      <c r="D158" s="319"/>
      <c r="E158" s="320"/>
      <c r="F158" s="320">
        <f>E158*C158</f>
        <v>0</v>
      </c>
      <c r="G158" s="321"/>
      <c r="H158" s="288"/>
      <c r="I158" s="289"/>
      <c r="J158" s="150"/>
      <c r="K158" s="150"/>
      <c r="L158" s="150"/>
    </row>
    <row r="159" spans="1:12" ht="37.5">
      <c r="A159" s="294" t="s">
        <v>44</v>
      </c>
      <c r="B159" s="295"/>
      <c r="C159" s="295"/>
      <c r="D159" s="319"/>
      <c r="E159" s="320"/>
      <c r="F159" s="320">
        <f>E159*C159</f>
        <v>0</v>
      </c>
      <c r="G159" s="321"/>
      <c r="H159" s="288"/>
      <c r="I159" s="289"/>
      <c r="J159" s="150"/>
      <c r="K159" s="150"/>
      <c r="L159" s="150"/>
    </row>
    <row r="160" spans="1:12" ht="18.75">
      <c r="A160" s="322" t="s">
        <v>46</v>
      </c>
      <c r="B160" s="299"/>
      <c r="C160" s="299"/>
      <c r="D160" s="323"/>
      <c r="E160" s="301"/>
      <c r="F160" s="324">
        <f>SUM(F157:F159)</f>
        <v>2.3119</v>
      </c>
      <c r="G160" s="321"/>
      <c r="H160" s="288"/>
      <c r="I160" s="289"/>
      <c r="J160" s="150"/>
      <c r="K160" s="150"/>
      <c r="L160" s="150"/>
    </row>
    <row r="161" spans="1:12" ht="19.5">
      <c r="A161" s="311" t="s">
        <v>47</v>
      </c>
      <c r="B161" s="303"/>
      <c r="C161" s="303"/>
      <c r="D161" s="303"/>
      <c r="E161" s="303"/>
      <c r="F161" s="303"/>
      <c r="G161" s="303"/>
      <c r="H161" s="303"/>
      <c r="I161" s="286">
        <f>ROUND(F167,2)</f>
        <v>1.5</v>
      </c>
      <c r="J161" s="150"/>
      <c r="K161" s="150"/>
      <c r="L161" s="150"/>
    </row>
    <row r="162" spans="1:12" ht="93.75">
      <c r="A162" s="325" t="s">
        <v>35</v>
      </c>
      <c r="B162" s="326" t="s">
        <v>48</v>
      </c>
      <c r="C162" s="327" t="s">
        <v>49</v>
      </c>
      <c r="D162" s="326" t="s">
        <v>50</v>
      </c>
      <c r="E162" s="288"/>
      <c r="F162" s="288"/>
      <c r="G162" s="288"/>
      <c r="H162" s="288"/>
      <c r="I162" s="289"/>
      <c r="J162" s="150"/>
      <c r="K162" s="150"/>
      <c r="L162" s="150"/>
    </row>
    <row r="163" spans="1:12" ht="37.5">
      <c r="A163" s="328" t="s">
        <v>148</v>
      </c>
      <c r="B163" s="329">
        <v>101200</v>
      </c>
      <c r="C163" s="291">
        <v>14.28</v>
      </c>
      <c r="D163" s="330">
        <f>B163*C163/100</f>
        <v>14451.36</v>
      </c>
      <c r="E163" s="288"/>
      <c r="F163" s="288"/>
      <c r="G163" s="288"/>
      <c r="H163" s="288"/>
      <c r="I163" s="289"/>
      <c r="J163" s="150"/>
      <c r="K163" s="150"/>
      <c r="L163" s="150"/>
    </row>
    <row r="164" spans="1:12" ht="18.75">
      <c r="A164" s="331" t="s">
        <v>52</v>
      </c>
      <c r="B164" s="332"/>
      <c r="C164" s="291"/>
      <c r="D164" s="330">
        <f>B164*C164/100</f>
        <v>0</v>
      </c>
      <c r="E164" s="288"/>
      <c r="F164" s="288"/>
      <c r="G164" s="288"/>
      <c r="H164" s="288"/>
      <c r="I164" s="289"/>
      <c r="J164" s="150"/>
      <c r="K164" s="150"/>
      <c r="L164" s="150"/>
    </row>
    <row r="165" spans="1:12" ht="18.75">
      <c r="A165" s="319" t="s">
        <v>53</v>
      </c>
      <c r="B165" s="319"/>
      <c r="C165" s="319"/>
      <c r="D165" s="330">
        <f>SUM(D163:D164)</f>
        <v>14451.36</v>
      </c>
      <c r="E165" s="288"/>
      <c r="F165" s="288"/>
      <c r="G165" s="288"/>
      <c r="H165" s="288"/>
      <c r="I165" s="289"/>
      <c r="J165" s="150"/>
      <c r="K165" s="150"/>
      <c r="L165" s="150"/>
    </row>
    <row r="166" spans="1:12" ht="131.25">
      <c r="A166" s="333" t="s">
        <v>54</v>
      </c>
      <c r="B166" s="319"/>
      <c r="C166" s="293" t="s">
        <v>752</v>
      </c>
      <c r="D166" s="319"/>
      <c r="E166" s="334" t="s">
        <v>56</v>
      </c>
      <c r="F166" s="467" t="s">
        <v>57</v>
      </c>
      <c r="G166" s="468"/>
      <c r="H166" s="288"/>
      <c r="I166" s="289"/>
      <c r="J166" s="150"/>
      <c r="K166" s="150"/>
      <c r="L166" s="150"/>
    </row>
    <row r="167" spans="1:12" ht="19.5">
      <c r="A167" s="330">
        <f>D165</f>
        <v>14451.36</v>
      </c>
      <c r="B167" s="292"/>
      <c r="C167" s="297">
        <f>D148*60*12</f>
        <v>96326.496</v>
      </c>
      <c r="D167" s="292"/>
      <c r="E167" s="292">
        <f>F149</f>
        <v>10</v>
      </c>
      <c r="F167" s="469">
        <f>(A167/C167*E167)</f>
        <v>1.5002476577161075</v>
      </c>
      <c r="G167" s="470"/>
      <c r="H167" s="288"/>
      <c r="I167" s="289"/>
      <c r="J167" s="150"/>
      <c r="K167" s="150"/>
      <c r="L167" s="150"/>
    </row>
    <row r="168" spans="1:12" ht="19.5">
      <c r="A168" s="335" t="s">
        <v>58</v>
      </c>
      <c r="B168" s="336"/>
      <c r="C168" s="288"/>
      <c r="D168" s="337"/>
      <c r="E168" s="338"/>
      <c r="F168" s="288"/>
      <c r="G168" s="288"/>
      <c r="H168" s="288"/>
      <c r="I168" s="339">
        <f>I169+I171+I172</f>
        <v>284.70000000000005</v>
      </c>
      <c r="J168" s="150"/>
      <c r="K168" s="150"/>
      <c r="L168" s="150"/>
    </row>
    <row r="169" spans="1:12" ht="19.5">
      <c r="A169" s="311" t="s">
        <v>59</v>
      </c>
      <c r="B169" s="313"/>
      <c r="C169" s="303"/>
      <c r="D169" s="304"/>
      <c r="E169" s="340"/>
      <c r="F169" s="303"/>
      <c r="G169" s="303"/>
      <c r="H169" s="303"/>
      <c r="I169" s="286">
        <v>105.59</v>
      </c>
      <c r="J169" s="150"/>
      <c r="K169" s="150"/>
      <c r="L169" s="150"/>
    </row>
    <row r="170" spans="1:12" ht="18.75">
      <c r="A170" s="463" t="s">
        <v>60</v>
      </c>
      <c r="B170" s="464"/>
      <c r="C170" s="464"/>
      <c r="D170" s="464"/>
      <c r="E170" s="464"/>
      <c r="F170" s="341" t="s">
        <v>61</v>
      </c>
      <c r="G170" s="342">
        <v>1.05</v>
      </c>
      <c r="H170" s="288"/>
      <c r="I170" s="343"/>
      <c r="J170" s="150"/>
      <c r="K170" s="150"/>
      <c r="L170" s="150"/>
    </row>
    <row r="171" spans="1:12" ht="19.5">
      <c r="A171" s="311" t="s">
        <v>62</v>
      </c>
      <c r="B171" s="313"/>
      <c r="C171" s="303"/>
      <c r="D171" s="303"/>
      <c r="E171" s="303"/>
      <c r="F171" s="303"/>
      <c r="G171" s="314">
        <v>30.2</v>
      </c>
      <c r="H171" s="303" t="s">
        <v>32</v>
      </c>
      <c r="I171" s="286">
        <f>ROUND(I169*G171%,2)</f>
        <v>31.89</v>
      </c>
      <c r="J171" s="150"/>
      <c r="K171" s="150"/>
      <c r="L171" s="150"/>
    </row>
    <row r="172" spans="1:12" ht="19.5">
      <c r="A172" s="344" t="s">
        <v>63</v>
      </c>
      <c r="B172" s="345"/>
      <c r="C172" s="345"/>
      <c r="D172" s="346"/>
      <c r="E172" s="347"/>
      <c r="F172" s="345"/>
      <c r="G172" s="345"/>
      <c r="H172" s="345"/>
      <c r="I172" s="348">
        <v>147.22</v>
      </c>
      <c r="J172" s="150"/>
      <c r="K172" s="150"/>
      <c r="L172" s="150"/>
    </row>
    <row r="173" spans="1:12" ht="18.75">
      <c r="A173" s="461" t="s">
        <v>64</v>
      </c>
      <c r="B173" s="462"/>
      <c r="C173" s="462"/>
      <c r="D173" s="462"/>
      <c r="E173" s="349"/>
      <c r="F173" s="350" t="s">
        <v>65</v>
      </c>
      <c r="G173" s="351">
        <v>1.92</v>
      </c>
      <c r="H173" s="352"/>
      <c r="I173" s="353"/>
      <c r="J173" s="150"/>
      <c r="K173" s="150"/>
      <c r="L173" s="150"/>
    </row>
    <row r="174" spans="1:12" ht="19.5">
      <c r="A174" s="284" t="s">
        <v>66</v>
      </c>
      <c r="B174" s="354"/>
      <c r="C174" s="303"/>
      <c r="D174" s="303"/>
      <c r="E174" s="303"/>
      <c r="F174" s="303"/>
      <c r="G174" s="303"/>
      <c r="H174" s="303"/>
      <c r="I174" s="286">
        <f>I168+I145</f>
        <v>449.9825000000001</v>
      </c>
      <c r="J174" s="150"/>
      <c r="K174" s="150"/>
      <c r="L174" s="150"/>
    </row>
    <row r="175" spans="1:12" ht="19.5">
      <c r="A175" s="284" t="s">
        <v>72</v>
      </c>
      <c r="B175" s="354"/>
      <c r="C175" s="303"/>
      <c r="D175" s="303"/>
      <c r="E175" s="303"/>
      <c r="F175" s="303"/>
      <c r="G175" s="355">
        <f>I176/I174-1</f>
        <v>3.889040129312349E-05</v>
      </c>
      <c r="H175" s="303"/>
      <c r="I175" s="286">
        <f>I176-I174</f>
        <v>0.01749999999992724</v>
      </c>
      <c r="J175" s="150"/>
      <c r="K175" s="150"/>
      <c r="L175" s="150"/>
    </row>
    <row r="176" spans="1:12" ht="19.5">
      <c r="A176" s="284" t="s">
        <v>67</v>
      </c>
      <c r="B176" s="354"/>
      <c r="C176" s="303"/>
      <c r="D176" s="303"/>
      <c r="E176" s="303"/>
      <c r="F176" s="303"/>
      <c r="G176" s="303"/>
      <c r="H176" s="303"/>
      <c r="I176" s="286">
        <v>450</v>
      </c>
      <c r="J176" s="150"/>
      <c r="K176" s="150"/>
      <c r="L176" s="150"/>
    </row>
    <row r="177" spans="1:12" ht="18.75">
      <c r="A177" s="234"/>
      <c r="B177" s="234"/>
      <c r="C177" s="234"/>
      <c r="D177" s="234"/>
      <c r="E177" s="234"/>
      <c r="F177" s="234"/>
      <c r="G177" s="234"/>
      <c r="H177" s="234"/>
      <c r="I177" s="276"/>
      <c r="J177" s="150"/>
      <c r="K177" s="150"/>
      <c r="L177" s="150"/>
    </row>
    <row r="178" spans="1:12" ht="18.75">
      <c r="A178" s="278" t="s">
        <v>68</v>
      </c>
      <c r="B178" s="234"/>
      <c r="C178" s="234"/>
      <c r="D178" s="234"/>
      <c r="E178" s="234"/>
      <c r="F178" s="234"/>
      <c r="G178" s="352" t="s">
        <v>462</v>
      </c>
      <c r="H178" s="234"/>
      <c r="I178" s="276"/>
      <c r="J178" s="150"/>
      <c r="K178" s="150"/>
      <c r="L178" s="150"/>
    </row>
    <row r="179" spans="1:12" ht="18.75">
      <c r="A179" s="234" t="s">
        <v>461</v>
      </c>
      <c r="B179" s="234"/>
      <c r="C179" s="234"/>
      <c r="D179" s="234"/>
      <c r="E179" s="234"/>
      <c r="F179" s="234"/>
      <c r="G179" s="234"/>
      <c r="H179" s="234"/>
      <c r="I179" s="276"/>
      <c r="J179" s="150"/>
      <c r="K179" s="150"/>
      <c r="L179" s="150"/>
    </row>
    <row r="180" spans="1:12" ht="18.75">
      <c r="A180" s="234"/>
      <c r="B180" s="234"/>
      <c r="C180" s="234"/>
      <c r="D180" s="234"/>
      <c r="E180" s="234"/>
      <c r="F180" s="234"/>
      <c r="G180" s="234"/>
      <c r="H180" s="234"/>
      <c r="I180" s="276"/>
      <c r="J180" s="150"/>
      <c r="K180" s="150"/>
      <c r="L180" s="150"/>
    </row>
    <row r="181" spans="1:12" ht="18.75">
      <c r="A181" s="234"/>
      <c r="B181" s="234"/>
      <c r="C181" s="234"/>
      <c r="D181" s="234"/>
      <c r="E181" s="234"/>
      <c r="F181" s="234"/>
      <c r="G181" s="234"/>
      <c r="H181" s="234"/>
      <c r="I181" s="276"/>
      <c r="J181" s="150"/>
      <c r="K181" s="150"/>
      <c r="L181" s="150"/>
    </row>
    <row r="182" spans="1:12" ht="18.75">
      <c r="A182" s="234"/>
      <c r="B182" s="234"/>
      <c r="C182" s="234"/>
      <c r="D182" s="234"/>
      <c r="E182" s="234"/>
      <c r="F182" s="234"/>
      <c r="G182" s="234"/>
      <c r="H182" s="234"/>
      <c r="I182" s="276"/>
      <c r="J182" s="150"/>
      <c r="K182" s="150"/>
      <c r="L182" s="150"/>
    </row>
    <row r="183" spans="1:12" ht="18.75">
      <c r="A183" s="234"/>
      <c r="B183" s="234"/>
      <c r="C183" s="234"/>
      <c r="D183" s="234"/>
      <c r="E183" s="234"/>
      <c r="F183" s="234"/>
      <c r="G183" s="234"/>
      <c r="H183" s="234"/>
      <c r="I183" s="276"/>
      <c r="J183" s="150"/>
      <c r="K183" s="150"/>
      <c r="L183" s="150"/>
    </row>
    <row r="184" spans="1:12" ht="18.75">
      <c r="A184" s="234"/>
      <c r="B184" s="234"/>
      <c r="C184" s="234"/>
      <c r="D184" s="234"/>
      <c r="E184" s="234"/>
      <c r="F184" s="234"/>
      <c r="G184" s="234"/>
      <c r="H184" s="234"/>
      <c r="I184" s="276"/>
      <c r="J184" s="150"/>
      <c r="K184" s="150"/>
      <c r="L184" s="150"/>
    </row>
    <row r="185" spans="1:12" ht="18.75">
      <c r="A185" s="234"/>
      <c r="B185" s="234"/>
      <c r="C185" s="234"/>
      <c r="D185" s="234"/>
      <c r="E185" s="234"/>
      <c r="F185" s="234"/>
      <c r="G185" s="234"/>
      <c r="H185" s="234"/>
      <c r="I185" s="276"/>
      <c r="J185" s="150"/>
      <c r="K185" s="150"/>
      <c r="L185" s="150"/>
    </row>
    <row r="186" spans="1:12" ht="18.75">
      <c r="A186" s="234"/>
      <c r="B186" s="234"/>
      <c r="C186" s="234"/>
      <c r="D186" s="234"/>
      <c r="E186" s="234"/>
      <c r="F186" s="234"/>
      <c r="G186" s="234"/>
      <c r="H186" s="234"/>
      <c r="I186" s="276"/>
      <c r="J186" s="150"/>
      <c r="K186" s="150"/>
      <c r="L186" s="150"/>
    </row>
    <row r="187" spans="1:12" ht="18.75">
      <c r="A187" s="234"/>
      <c r="B187" s="234"/>
      <c r="C187" s="234"/>
      <c r="D187" s="234"/>
      <c r="E187" s="234"/>
      <c r="F187" s="234"/>
      <c r="G187" s="234"/>
      <c r="H187" s="234"/>
      <c r="I187" s="276"/>
      <c r="J187" s="150"/>
      <c r="K187" s="150"/>
      <c r="L187" s="150"/>
    </row>
    <row r="188" spans="1:12" ht="18.75">
      <c r="A188" s="234"/>
      <c r="B188" s="234"/>
      <c r="C188" s="234"/>
      <c r="D188" s="234"/>
      <c r="E188" s="234"/>
      <c r="F188" s="234"/>
      <c r="G188" s="234"/>
      <c r="H188" s="234"/>
      <c r="I188" s="276"/>
      <c r="J188" s="150"/>
      <c r="K188" s="150"/>
      <c r="L188" s="150"/>
    </row>
    <row r="189" spans="1:12" ht="18.75">
      <c r="A189" s="234"/>
      <c r="B189" s="234"/>
      <c r="C189" s="234"/>
      <c r="D189" s="234"/>
      <c r="E189" s="234"/>
      <c r="F189" s="234"/>
      <c r="G189" s="234"/>
      <c r="H189" s="234"/>
      <c r="I189" s="276"/>
      <c r="J189" s="150"/>
      <c r="K189" s="150"/>
      <c r="L189" s="150"/>
    </row>
    <row r="190" spans="1:12" ht="18.75">
      <c r="A190" s="234"/>
      <c r="B190" s="234"/>
      <c r="C190" s="234"/>
      <c r="D190" s="234"/>
      <c r="E190" s="234"/>
      <c r="F190" s="234"/>
      <c r="G190" s="234"/>
      <c r="H190" s="234"/>
      <c r="I190" s="276"/>
      <c r="J190" s="150"/>
      <c r="K190" s="150"/>
      <c r="L190" s="150"/>
    </row>
    <row r="191" spans="1:12" ht="18.75">
      <c r="A191" s="234"/>
      <c r="B191" s="234"/>
      <c r="C191" s="234"/>
      <c r="D191" s="234"/>
      <c r="E191" s="234"/>
      <c r="F191" s="234"/>
      <c r="G191" s="234"/>
      <c r="H191" s="234"/>
      <c r="I191" s="276"/>
      <c r="J191" s="150"/>
      <c r="K191" s="150"/>
      <c r="L191" s="150"/>
    </row>
    <row r="192" spans="1:12" ht="18.75">
      <c r="A192" s="234"/>
      <c r="B192" s="234"/>
      <c r="C192" s="234"/>
      <c r="D192" s="234"/>
      <c r="E192" s="234"/>
      <c r="F192" s="234"/>
      <c r="G192" s="234"/>
      <c r="H192" s="234"/>
      <c r="I192" s="276"/>
      <c r="J192" s="150"/>
      <c r="K192" s="150"/>
      <c r="L192" s="150"/>
    </row>
    <row r="193" spans="1:12" ht="18.75">
      <c r="A193" s="234"/>
      <c r="B193" s="234"/>
      <c r="C193" s="234"/>
      <c r="D193" s="234"/>
      <c r="E193" s="234"/>
      <c r="F193" s="234"/>
      <c r="G193" s="234"/>
      <c r="H193" s="234"/>
      <c r="I193" s="276"/>
      <c r="J193" s="150"/>
      <c r="K193" s="150"/>
      <c r="L193" s="150"/>
    </row>
    <row r="194" spans="1:12" ht="18.75">
      <c r="A194" s="234"/>
      <c r="B194" s="234"/>
      <c r="C194" s="234"/>
      <c r="D194" s="234"/>
      <c r="E194" s="234"/>
      <c r="F194" s="234"/>
      <c r="G194" s="234"/>
      <c r="H194" s="234"/>
      <c r="I194" s="276"/>
      <c r="J194" s="150"/>
      <c r="K194" s="150"/>
      <c r="L194" s="150"/>
    </row>
    <row r="195" spans="1:12" ht="18.75">
      <c r="A195" s="234"/>
      <c r="B195" s="234"/>
      <c r="C195" s="234"/>
      <c r="D195" s="234"/>
      <c r="E195" s="234"/>
      <c r="F195" s="234"/>
      <c r="G195" s="234"/>
      <c r="H195" s="234"/>
      <c r="I195" s="276"/>
      <c r="J195" s="150"/>
      <c r="K195" s="150"/>
      <c r="L195" s="150"/>
    </row>
    <row r="196" spans="1:12" ht="18.75">
      <c r="A196" s="234"/>
      <c r="B196" s="234"/>
      <c r="C196" s="234"/>
      <c r="D196" s="234"/>
      <c r="E196" s="234"/>
      <c r="F196" s="234"/>
      <c r="G196" s="234"/>
      <c r="H196" s="234"/>
      <c r="I196" s="276"/>
      <c r="J196" s="150"/>
      <c r="K196" s="150"/>
      <c r="L196" s="150"/>
    </row>
    <row r="197" spans="1:12" ht="18.75">
      <c r="A197" s="234"/>
      <c r="B197" s="234"/>
      <c r="C197" s="234"/>
      <c r="D197" s="234"/>
      <c r="E197" s="234"/>
      <c r="F197" s="234"/>
      <c r="G197" s="234"/>
      <c r="H197" s="234"/>
      <c r="I197" s="276"/>
      <c r="J197" s="150"/>
      <c r="K197" s="150"/>
      <c r="L197" s="150"/>
    </row>
    <row r="198" spans="1:12" ht="18.75">
      <c r="A198" s="234"/>
      <c r="B198" s="234"/>
      <c r="C198" s="234"/>
      <c r="D198" s="234"/>
      <c r="E198" s="234"/>
      <c r="F198" s="234"/>
      <c r="G198" s="234"/>
      <c r="H198" s="234"/>
      <c r="I198" s="276"/>
      <c r="J198" s="150"/>
      <c r="K198" s="150"/>
      <c r="L198" s="150"/>
    </row>
    <row r="199" spans="1:12" ht="18.75">
      <c r="A199" s="274"/>
      <c r="B199" s="234"/>
      <c r="C199" s="234"/>
      <c r="D199" s="234"/>
      <c r="E199" s="234"/>
      <c r="F199" s="275" t="s">
        <v>3</v>
      </c>
      <c r="G199" s="234"/>
      <c r="H199" s="234"/>
      <c r="I199" s="276"/>
      <c r="J199" s="150"/>
      <c r="K199" s="150"/>
      <c r="L199" s="150"/>
    </row>
    <row r="200" spans="1:12" ht="18.75">
      <c r="A200" s="234"/>
      <c r="B200" s="234"/>
      <c r="C200" s="234"/>
      <c r="D200" s="234"/>
      <c r="E200" s="234"/>
      <c r="F200" s="234" t="s">
        <v>73</v>
      </c>
      <c r="G200" s="234"/>
      <c r="H200" s="276" t="s">
        <v>716</v>
      </c>
      <c r="I200" s="150"/>
      <c r="J200" s="150"/>
      <c r="K200" s="150"/>
      <c r="L200" s="150"/>
    </row>
    <row r="201" spans="1:12" ht="18.75">
      <c r="A201" s="234"/>
      <c r="B201" s="234"/>
      <c r="C201" s="234"/>
      <c r="D201" s="234"/>
      <c r="E201" s="234"/>
      <c r="F201" s="234">
        <v>21</v>
      </c>
      <c r="G201" s="234" t="s">
        <v>692</v>
      </c>
      <c r="H201" s="234"/>
      <c r="I201" s="276" t="s">
        <v>717</v>
      </c>
      <c r="J201" s="150"/>
      <c r="K201" s="150"/>
      <c r="L201" s="150"/>
    </row>
    <row r="202" spans="1:12" ht="18.75">
      <c r="A202" s="12" t="s">
        <v>460</v>
      </c>
      <c r="B202" s="12"/>
      <c r="C202" s="12"/>
      <c r="D202" s="12"/>
      <c r="E202" s="12"/>
      <c r="F202" s="12"/>
      <c r="G202" s="12"/>
      <c r="H202" s="12"/>
      <c r="I202" s="277"/>
      <c r="J202" s="150"/>
      <c r="K202" s="150"/>
      <c r="L202" s="150"/>
    </row>
    <row r="203" spans="1:12" ht="18.75">
      <c r="A203" s="234"/>
      <c r="B203" s="12"/>
      <c r="C203" s="12"/>
      <c r="D203" s="12" t="s">
        <v>9</v>
      </c>
      <c r="E203" s="12"/>
      <c r="F203" s="12"/>
      <c r="G203" s="12"/>
      <c r="H203" s="12"/>
      <c r="I203" s="277"/>
      <c r="J203" s="150"/>
      <c r="K203" s="150"/>
      <c r="L203" s="150"/>
    </row>
    <row r="204" spans="1:12" ht="18.75">
      <c r="A204" s="278" t="s">
        <v>10</v>
      </c>
      <c r="B204" s="276"/>
      <c r="C204" s="276"/>
      <c r="D204" s="279" t="s">
        <v>150</v>
      </c>
      <c r="E204" s="12"/>
      <c r="F204" s="12"/>
      <c r="G204" s="12"/>
      <c r="H204" s="12"/>
      <c r="I204" s="276"/>
      <c r="J204" s="150"/>
      <c r="K204" s="150"/>
      <c r="L204" s="150"/>
    </row>
    <row r="205" spans="1:12" ht="18.75">
      <c r="A205" s="280" t="s">
        <v>12</v>
      </c>
      <c r="B205" s="276"/>
      <c r="C205" s="276"/>
      <c r="D205" s="281" t="s">
        <v>151</v>
      </c>
      <c r="E205" s="234"/>
      <c r="F205" s="280"/>
      <c r="G205" s="280"/>
      <c r="H205" s="282"/>
      <c r="I205" s="283"/>
      <c r="J205" s="150"/>
      <c r="K205" s="150"/>
      <c r="L205" s="150"/>
    </row>
    <row r="206" spans="1:12" ht="18.75">
      <c r="A206" s="234"/>
      <c r="B206" s="234"/>
      <c r="C206" s="234"/>
      <c r="D206" s="281"/>
      <c r="E206" s="234"/>
      <c r="F206" s="234"/>
      <c r="G206" s="234"/>
      <c r="H206" s="234"/>
      <c r="I206" s="276"/>
      <c r="J206" s="150"/>
      <c r="K206" s="150"/>
      <c r="L206" s="150"/>
    </row>
    <row r="207" spans="1:12" ht="18.75">
      <c r="A207" s="234"/>
      <c r="B207" s="279"/>
      <c r="C207" s="12"/>
      <c r="D207" s="12"/>
      <c r="E207" s="12"/>
      <c r="F207" s="12"/>
      <c r="G207" s="12"/>
      <c r="H207" s="12"/>
      <c r="I207" s="283" t="s">
        <v>14</v>
      </c>
      <c r="J207" s="150"/>
      <c r="K207" s="150"/>
      <c r="L207" s="150"/>
    </row>
    <row r="208" spans="1:12" ht="19.5">
      <c r="A208" s="284" t="s">
        <v>15</v>
      </c>
      <c r="B208" s="285"/>
      <c r="C208" s="20"/>
      <c r="D208" s="20"/>
      <c r="E208" s="20"/>
      <c r="F208" s="20"/>
      <c r="G208" s="20"/>
      <c r="H208" s="20"/>
      <c r="I208" s="286">
        <f>I216+I217+I218+I224</f>
        <v>278.1226</v>
      </c>
      <c r="J208" s="150"/>
      <c r="K208" s="150"/>
      <c r="L208" s="150"/>
    </row>
    <row r="209" spans="1:12" ht="18.75">
      <c r="A209" s="287" t="s">
        <v>16</v>
      </c>
      <c r="B209" s="288"/>
      <c r="C209" s="288"/>
      <c r="D209" s="288"/>
      <c r="E209" s="288"/>
      <c r="F209" s="288"/>
      <c r="G209" s="288"/>
      <c r="H209" s="288"/>
      <c r="I209" s="289"/>
      <c r="J209" s="150"/>
      <c r="K209" s="150"/>
      <c r="L209" s="150"/>
    </row>
    <row r="210" spans="1:12" ht="93.75">
      <c r="A210" s="290" t="s">
        <v>17</v>
      </c>
      <c r="B210" s="291" t="s">
        <v>18</v>
      </c>
      <c r="C210" s="292" t="s">
        <v>19</v>
      </c>
      <c r="D210" s="293" t="s">
        <v>20</v>
      </c>
      <c r="E210" s="293" t="s">
        <v>21</v>
      </c>
      <c r="F210" s="293" t="s">
        <v>22</v>
      </c>
      <c r="G210" s="292" t="s">
        <v>23</v>
      </c>
      <c r="H210" s="288"/>
      <c r="I210" s="289"/>
      <c r="J210" s="150"/>
      <c r="K210" s="150"/>
      <c r="L210" s="150"/>
    </row>
    <row r="211" spans="1:12" ht="18.75">
      <c r="A211" s="294" t="s">
        <v>24</v>
      </c>
      <c r="B211" s="295">
        <v>1</v>
      </c>
      <c r="C211" s="295">
        <v>15612</v>
      </c>
      <c r="D211" s="296">
        <f>159.27*0.85</f>
        <v>135.3795</v>
      </c>
      <c r="E211" s="297">
        <f>D211*60</f>
        <v>8122.77</v>
      </c>
      <c r="F211" s="292">
        <v>45</v>
      </c>
      <c r="G211" s="295">
        <f>B211*C211/E211*F211</f>
        <v>86.49019977175274</v>
      </c>
      <c r="H211" s="288"/>
      <c r="I211" s="289"/>
      <c r="J211" s="150"/>
      <c r="K211" s="150"/>
      <c r="L211" s="150"/>
    </row>
    <row r="212" spans="1:12" ht="37.5">
      <c r="A212" s="298" t="s">
        <v>25</v>
      </c>
      <c r="B212" s="299">
        <v>1</v>
      </c>
      <c r="C212" s="299">
        <v>12406</v>
      </c>
      <c r="D212" s="296">
        <f>159.27*0.85</f>
        <v>135.3795</v>
      </c>
      <c r="E212" s="300">
        <f>D212*60</f>
        <v>8122.77</v>
      </c>
      <c r="F212" s="301">
        <v>45</v>
      </c>
      <c r="G212" s="299">
        <f>B212*C212/E212*F212</f>
        <v>68.72901731798389</v>
      </c>
      <c r="H212" s="288"/>
      <c r="I212" s="289"/>
      <c r="J212" s="150"/>
      <c r="K212" s="150"/>
      <c r="L212" s="150"/>
    </row>
    <row r="213" spans="1:12" ht="18.75">
      <c r="A213" s="302" t="s">
        <v>26</v>
      </c>
      <c r="B213" s="303"/>
      <c r="C213" s="304"/>
      <c r="D213" s="304"/>
      <c r="E213" s="304"/>
      <c r="F213" s="304"/>
      <c r="G213" s="305">
        <f>ROUND((G211+G212),2)</f>
        <v>155.22</v>
      </c>
      <c r="H213" s="288"/>
      <c r="I213" s="276"/>
      <c r="J213" s="150"/>
      <c r="K213" s="150"/>
      <c r="L213" s="150"/>
    </row>
    <row r="214" spans="1:12" ht="18.75">
      <c r="A214" s="465" t="s">
        <v>751</v>
      </c>
      <c r="B214" s="466"/>
      <c r="C214" s="466"/>
      <c r="D214" s="466"/>
      <c r="E214" s="466"/>
      <c r="F214" s="466"/>
      <c r="G214" s="306"/>
      <c r="H214" s="288"/>
      <c r="I214" s="307">
        <f>G213*G214</f>
        <v>0</v>
      </c>
      <c r="J214" s="150"/>
      <c r="K214" s="150"/>
      <c r="L214" s="150"/>
    </row>
    <row r="215" spans="1:12" ht="18.75">
      <c r="A215" s="463" t="s">
        <v>28</v>
      </c>
      <c r="B215" s="464"/>
      <c r="C215" s="464"/>
      <c r="D215" s="464"/>
      <c r="E215" s="464"/>
      <c r="F215" s="308" t="s">
        <v>29</v>
      </c>
      <c r="G215" s="309">
        <v>1.33</v>
      </c>
      <c r="H215" s="303"/>
      <c r="I215" s="310">
        <f>G213*G215</f>
        <v>206.4426</v>
      </c>
      <c r="J215" s="150"/>
      <c r="K215" s="150"/>
      <c r="L215" s="150"/>
    </row>
    <row r="216" spans="1:12" ht="19.5">
      <c r="A216" s="311" t="s">
        <v>30</v>
      </c>
      <c r="B216" s="303"/>
      <c r="C216" s="303"/>
      <c r="D216" s="303"/>
      <c r="E216" s="303"/>
      <c r="F216" s="303"/>
      <c r="G216" s="312"/>
      <c r="H216" s="303"/>
      <c r="I216" s="286">
        <f>I214+I215</f>
        <v>206.4426</v>
      </c>
      <c r="J216" s="150"/>
      <c r="K216" s="150"/>
      <c r="L216" s="150"/>
    </row>
    <row r="217" spans="1:12" ht="19.5">
      <c r="A217" s="311" t="s">
        <v>31</v>
      </c>
      <c r="B217" s="313"/>
      <c r="C217" s="303"/>
      <c r="D217" s="303"/>
      <c r="E217" s="303"/>
      <c r="F217" s="303"/>
      <c r="G217" s="314">
        <v>30.2</v>
      </c>
      <c r="H217" s="303" t="s">
        <v>32</v>
      </c>
      <c r="I217" s="286">
        <f>ROUND((I216*G217/100),2)</f>
        <v>62.35</v>
      </c>
      <c r="J217" s="150"/>
      <c r="K217" s="150"/>
      <c r="L217" s="150"/>
    </row>
    <row r="218" spans="1:12" ht="19.5">
      <c r="A218" s="311" t="s">
        <v>33</v>
      </c>
      <c r="B218" s="313"/>
      <c r="C218" s="303"/>
      <c r="D218" s="303"/>
      <c r="E218" s="303"/>
      <c r="F218" s="304" t="s">
        <v>34</v>
      </c>
      <c r="G218" s="303"/>
      <c r="H218" s="303"/>
      <c r="I218" s="286">
        <f>ROUND(F223,2)</f>
        <v>0</v>
      </c>
      <c r="J218" s="150"/>
      <c r="K218" s="150"/>
      <c r="L218" s="150"/>
    </row>
    <row r="219" spans="1:12" ht="56.25">
      <c r="A219" s="315" t="s">
        <v>35</v>
      </c>
      <c r="B219" s="316" t="s">
        <v>36</v>
      </c>
      <c r="C219" s="317" t="s">
        <v>37</v>
      </c>
      <c r="D219" s="318" t="s">
        <v>38</v>
      </c>
      <c r="E219" s="318" t="s">
        <v>39</v>
      </c>
      <c r="F219" s="318" t="s">
        <v>40</v>
      </c>
      <c r="G219" s="288"/>
      <c r="H219" s="288"/>
      <c r="I219" s="289"/>
      <c r="J219" s="150"/>
      <c r="K219" s="150"/>
      <c r="L219" s="150"/>
    </row>
    <row r="220" spans="1:12" ht="18.75">
      <c r="A220" s="294" t="s">
        <v>41</v>
      </c>
      <c r="B220" s="295"/>
      <c r="C220" s="295"/>
      <c r="D220" s="319"/>
      <c r="E220" s="320"/>
      <c r="F220" s="320">
        <f>E220*C220</f>
        <v>0</v>
      </c>
      <c r="G220" s="321"/>
      <c r="H220" s="288"/>
      <c r="I220" s="289"/>
      <c r="J220" s="150"/>
      <c r="K220" s="150"/>
      <c r="L220" s="150"/>
    </row>
    <row r="221" spans="1:12" ht="18.75">
      <c r="A221" s="294" t="s">
        <v>43</v>
      </c>
      <c r="B221" s="295"/>
      <c r="C221" s="295"/>
      <c r="D221" s="319"/>
      <c r="E221" s="320"/>
      <c r="F221" s="320">
        <f>E221*C221</f>
        <v>0</v>
      </c>
      <c r="G221" s="321"/>
      <c r="H221" s="288"/>
      <c r="I221" s="289"/>
      <c r="J221" s="150"/>
      <c r="K221" s="150"/>
      <c r="L221" s="150"/>
    </row>
    <row r="222" spans="1:12" ht="37.5">
      <c r="A222" s="294" t="s">
        <v>44</v>
      </c>
      <c r="B222" s="295"/>
      <c r="C222" s="295"/>
      <c r="D222" s="319"/>
      <c r="E222" s="320"/>
      <c r="F222" s="320">
        <f>E222*C222</f>
        <v>0</v>
      </c>
      <c r="G222" s="321"/>
      <c r="H222" s="288"/>
      <c r="I222" s="289"/>
      <c r="J222" s="150"/>
      <c r="K222" s="150"/>
      <c r="L222" s="150"/>
    </row>
    <row r="223" spans="1:12" ht="18.75">
      <c r="A223" s="322" t="s">
        <v>46</v>
      </c>
      <c r="B223" s="299"/>
      <c r="C223" s="299"/>
      <c r="D223" s="323"/>
      <c r="E223" s="301"/>
      <c r="F223" s="324">
        <f>SUM(F220:F222)</f>
        <v>0</v>
      </c>
      <c r="G223" s="321"/>
      <c r="H223" s="288"/>
      <c r="I223" s="289"/>
      <c r="J223" s="150"/>
      <c r="K223" s="150"/>
      <c r="L223" s="150"/>
    </row>
    <row r="224" spans="1:12" ht="19.5">
      <c r="A224" s="311" t="s">
        <v>47</v>
      </c>
      <c r="B224" s="303"/>
      <c r="C224" s="303"/>
      <c r="D224" s="303"/>
      <c r="E224" s="303"/>
      <c r="F224" s="303"/>
      <c r="G224" s="303"/>
      <c r="H224" s="303"/>
      <c r="I224" s="286">
        <f>ROUND(F230,2)</f>
        <v>9.33</v>
      </c>
      <c r="J224" s="150"/>
      <c r="K224" s="150"/>
      <c r="L224" s="150"/>
    </row>
    <row r="225" spans="1:12" ht="93.75">
      <c r="A225" s="325" t="s">
        <v>35</v>
      </c>
      <c r="B225" s="326" t="s">
        <v>48</v>
      </c>
      <c r="C225" s="327" t="s">
        <v>49</v>
      </c>
      <c r="D225" s="326" t="s">
        <v>50</v>
      </c>
      <c r="E225" s="288"/>
      <c r="F225" s="288"/>
      <c r="G225" s="288"/>
      <c r="H225" s="288"/>
      <c r="I225" s="289"/>
      <c r="J225" s="150"/>
      <c r="K225" s="150"/>
      <c r="L225" s="150"/>
    </row>
    <row r="226" spans="1:12" ht="37.5">
      <c r="A226" s="328" t="s">
        <v>152</v>
      </c>
      <c r="B226" s="329">
        <v>242598</v>
      </c>
      <c r="C226" s="291">
        <v>8.33</v>
      </c>
      <c r="D226" s="330">
        <f>B226*C226/100</f>
        <v>20208.4134</v>
      </c>
      <c r="E226" s="288"/>
      <c r="F226" s="288"/>
      <c r="G226" s="288"/>
      <c r="H226" s="288"/>
      <c r="I226" s="289"/>
      <c r="J226" s="150"/>
      <c r="K226" s="150"/>
      <c r="L226" s="150"/>
    </row>
    <row r="227" spans="1:12" ht="18.75">
      <c r="A227" s="331" t="s">
        <v>52</v>
      </c>
      <c r="B227" s="332"/>
      <c r="C227" s="291"/>
      <c r="D227" s="330">
        <f>B227*C227/100</f>
        <v>0</v>
      </c>
      <c r="E227" s="288"/>
      <c r="F227" s="288"/>
      <c r="G227" s="288"/>
      <c r="H227" s="288"/>
      <c r="I227" s="289"/>
      <c r="J227" s="150"/>
      <c r="K227" s="150"/>
      <c r="L227" s="150"/>
    </row>
    <row r="228" spans="1:12" ht="18.75">
      <c r="A228" s="319" t="s">
        <v>53</v>
      </c>
      <c r="B228" s="319"/>
      <c r="C228" s="319"/>
      <c r="D228" s="330">
        <f>SUM(D226:D227)</f>
        <v>20208.4134</v>
      </c>
      <c r="E228" s="288"/>
      <c r="F228" s="288"/>
      <c r="G228" s="288"/>
      <c r="H228" s="288"/>
      <c r="I228" s="289"/>
      <c r="J228" s="150"/>
      <c r="K228" s="150"/>
      <c r="L228" s="150"/>
    </row>
    <row r="229" spans="1:12" ht="131.25">
      <c r="A229" s="333" t="s">
        <v>54</v>
      </c>
      <c r="B229" s="319"/>
      <c r="C229" s="293" t="s">
        <v>752</v>
      </c>
      <c r="D229" s="319"/>
      <c r="E229" s="334" t="s">
        <v>56</v>
      </c>
      <c r="F229" s="467" t="s">
        <v>57</v>
      </c>
      <c r="G229" s="468"/>
      <c r="H229" s="288"/>
      <c r="I229" s="289"/>
      <c r="J229" s="150"/>
      <c r="K229" s="150"/>
      <c r="L229" s="150"/>
    </row>
    <row r="230" spans="1:12" ht="19.5">
      <c r="A230" s="330">
        <f>D228</f>
        <v>20208.4134</v>
      </c>
      <c r="B230" s="292"/>
      <c r="C230" s="297">
        <f>D211*60*12</f>
        <v>97473.24</v>
      </c>
      <c r="D230" s="292"/>
      <c r="E230" s="292">
        <f>F212</f>
        <v>45</v>
      </c>
      <c r="F230" s="469">
        <f>(A230/C230*E230)</f>
        <v>9.329520625353174</v>
      </c>
      <c r="G230" s="470"/>
      <c r="H230" s="288"/>
      <c r="I230" s="289"/>
      <c r="J230" s="150"/>
      <c r="K230" s="150"/>
      <c r="L230" s="150"/>
    </row>
    <row r="231" spans="1:12" ht="19.5">
      <c r="A231" s="335" t="s">
        <v>58</v>
      </c>
      <c r="B231" s="336"/>
      <c r="C231" s="288"/>
      <c r="D231" s="337"/>
      <c r="E231" s="338"/>
      <c r="F231" s="288"/>
      <c r="G231" s="288"/>
      <c r="H231" s="288"/>
      <c r="I231" s="339">
        <v>512.65</v>
      </c>
      <c r="J231" s="150"/>
      <c r="K231" s="150"/>
      <c r="L231" s="150"/>
    </row>
    <row r="232" spans="1:12" ht="19.5">
      <c r="A232" s="311" t="s">
        <v>59</v>
      </c>
      <c r="B232" s="313"/>
      <c r="C232" s="303"/>
      <c r="D232" s="304"/>
      <c r="E232" s="340"/>
      <c r="F232" s="303"/>
      <c r="G232" s="303"/>
      <c r="H232" s="303"/>
      <c r="I232" s="286">
        <v>83.78</v>
      </c>
      <c r="J232" s="150"/>
      <c r="K232" s="150"/>
      <c r="L232" s="150"/>
    </row>
    <row r="233" spans="1:12" ht="18.75">
      <c r="A233" s="463" t="s">
        <v>60</v>
      </c>
      <c r="B233" s="464"/>
      <c r="C233" s="464"/>
      <c r="D233" s="464"/>
      <c r="E233" s="464"/>
      <c r="F233" s="341" t="s">
        <v>61</v>
      </c>
      <c r="G233" s="342">
        <v>1.05</v>
      </c>
      <c r="H233" s="288"/>
      <c r="I233" s="356">
        <v>64.35</v>
      </c>
      <c r="J233" s="150"/>
      <c r="K233" s="357"/>
      <c r="L233" s="150"/>
    </row>
    <row r="234" spans="1:12" ht="19.5">
      <c r="A234" s="311" t="s">
        <v>62</v>
      </c>
      <c r="B234" s="313"/>
      <c r="C234" s="303"/>
      <c r="D234" s="303"/>
      <c r="E234" s="303"/>
      <c r="F234" s="303"/>
      <c r="G234" s="314">
        <v>30.2</v>
      </c>
      <c r="H234" s="303" t="s">
        <v>32</v>
      </c>
      <c r="I234" s="286">
        <v>19.43</v>
      </c>
      <c r="J234" s="150"/>
      <c r="K234" s="150"/>
      <c r="L234" s="150"/>
    </row>
    <row r="235" spans="1:12" ht="19.5">
      <c r="A235" s="344" t="s">
        <v>63</v>
      </c>
      <c r="B235" s="345"/>
      <c r="C235" s="345"/>
      <c r="D235" s="346"/>
      <c r="E235" s="347"/>
      <c r="F235" s="345"/>
      <c r="G235" s="345"/>
      <c r="H235" s="345"/>
      <c r="I235" s="348">
        <v>163.44</v>
      </c>
      <c r="J235" s="150"/>
      <c r="K235" s="150"/>
      <c r="L235" s="150"/>
    </row>
    <row r="236" spans="1:12" ht="18.75">
      <c r="A236" s="461" t="s">
        <v>64</v>
      </c>
      <c r="B236" s="462"/>
      <c r="C236" s="462"/>
      <c r="D236" s="462"/>
      <c r="E236" s="349"/>
      <c r="F236" s="350" t="s">
        <v>65</v>
      </c>
      <c r="G236" s="351">
        <v>1.92</v>
      </c>
      <c r="H236" s="352"/>
      <c r="I236" s="353"/>
      <c r="J236" s="150"/>
      <c r="K236" s="150"/>
      <c r="L236" s="150"/>
    </row>
    <row r="237" spans="1:12" ht="19.5">
      <c r="A237" s="284" t="s">
        <v>66</v>
      </c>
      <c r="B237" s="354"/>
      <c r="C237" s="303"/>
      <c r="D237" s="303"/>
      <c r="E237" s="303"/>
      <c r="F237" s="303"/>
      <c r="G237" s="303"/>
      <c r="H237" s="303"/>
      <c r="I237" s="286">
        <f>I231+I208</f>
        <v>790.7726</v>
      </c>
      <c r="J237" s="150"/>
      <c r="K237" s="150"/>
      <c r="L237" s="150"/>
    </row>
    <row r="238" spans="1:12" ht="19.5">
      <c r="A238" s="284" t="s">
        <v>72</v>
      </c>
      <c r="B238" s="354"/>
      <c r="C238" s="303"/>
      <c r="D238" s="303"/>
      <c r="E238" s="303"/>
      <c r="F238" s="303"/>
      <c r="G238" s="355">
        <f>I239/I237-1</f>
        <v>0.01166884133314694</v>
      </c>
      <c r="H238" s="303"/>
      <c r="I238" s="286">
        <f>I239-I237</f>
        <v>9.227399999999989</v>
      </c>
      <c r="J238" s="150"/>
      <c r="K238" s="150"/>
      <c r="L238" s="150"/>
    </row>
    <row r="239" spans="1:12" ht="19.5">
      <c r="A239" s="284" t="s">
        <v>67</v>
      </c>
      <c r="B239" s="354"/>
      <c r="C239" s="303"/>
      <c r="D239" s="303"/>
      <c r="E239" s="303"/>
      <c r="F239" s="303"/>
      <c r="G239" s="303"/>
      <c r="H239" s="303"/>
      <c r="I239" s="286">
        <v>800</v>
      </c>
      <c r="J239" s="150"/>
      <c r="K239" s="150"/>
      <c r="L239" s="150"/>
    </row>
    <row r="240" spans="1:12" ht="18.75">
      <c r="A240" s="234"/>
      <c r="B240" s="234"/>
      <c r="C240" s="234"/>
      <c r="D240" s="234"/>
      <c r="E240" s="234"/>
      <c r="F240" s="234"/>
      <c r="G240" s="234"/>
      <c r="H240" s="234"/>
      <c r="I240" s="276"/>
      <c r="J240" s="150"/>
      <c r="K240" s="150"/>
      <c r="L240" s="150"/>
    </row>
    <row r="241" spans="1:12" ht="18.75">
      <c r="A241" s="278" t="s">
        <v>68</v>
      </c>
      <c r="B241" s="234"/>
      <c r="C241" s="234"/>
      <c r="D241" s="234"/>
      <c r="E241" s="234"/>
      <c r="F241" s="234"/>
      <c r="G241" s="352" t="s">
        <v>462</v>
      </c>
      <c r="H241" s="234"/>
      <c r="I241" s="276"/>
      <c r="J241" s="150"/>
      <c r="K241" s="150"/>
      <c r="L241" s="150"/>
    </row>
    <row r="242" spans="1:12" ht="18.75">
      <c r="A242" s="234" t="s">
        <v>461</v>
      </c>
      <c r="B242" s="234"/>
      <c r="C242" s="234"/>
      <c r="D242" s="234"/>
      <c r="E242" s="234"/>
      <c r="F242" s="234"/>
      <c r="G242" s="234"/>
      <c r="H242" s="234"/>
      <c r="I242" s="276"/>
      <c r="J242" s="150"/>
      <c r="K242" s="150"/>
      <c r="L242" s="150"/>
    </row>
    <row r="243" spans="1:12" ht="18.75">
      <c r="A243" s="234"/>
      <c r="B243" s="234"/>
      <c r="C243" s="234"/>
      <c r="D243" s="234"/>
      <c r="E243" s="234"/>
      <c r="F243" s="234"/>
      <c r="G243" s="234"/>
      <c r="H243" s="234"/>
      <c r="I243" s="276"/>
      <c r="J243" s="150"/>
      <c r="K243" s="150"/>
      <c r="L243" s="150"/>
    </row>
    <row r="244" spans="1:12" ht="18.75">
      <c r="A244" s="234"/>
      <c r="B244" s="234"/>
      <c r="C244" s="234"/>
      <c r="D244" s="234"/>
      <c r="E244" s="234"/>
      <c r="F244" s="234"/>
      <c r="G244" s="234"/>
      <c r="H244" s="234"/>
      <c r="I244" s="276"/>
      <c r="J244" s="150"/>
      <c r="K244" s="150"/>
      <c r="L244" s="150"/>
    </row>
    <row r="245" spans="1:12" ht="18.75">
      <c r="A245" s="234"/>
      <c r="B245" s="234"/>
      <c r="C245" s="234"/>
      <c r="D245" s="234"/>
      <c r="E245" s="234"/>
      <c r="F245" s="234"/>
      <c r="G245" s="234"/>
      <c r="H245" s="234"/>
      <c r="I245" s="276"/>
      <c r="J245" s="150"/>
      <c r="K245" s="150"/>
      <c r="L245" s="150"/>
    </row>
    <row r="246" spans="1:12" ht="18.75">
      <c r="A246" s="234"/>
      <c r="B246" s="234"/>
      <c r="C246" s="234"/>
      <c r="D246" s="234"/>
      <c r="E246" s="234"/>
      <c r="F246" s="234"/>
      <c r="G246" s="234"/>
      <c r="H246" s="234"/>
      <c r="I246" s="276"/>
      <c r="J246" s="150"/>
      <c r="K246" s="150"/>
      <c r="L246" s="150"/>
    </row>
    <row r="247" spans="1:12" ht="18.75">
      <c r="A247" s="234"/>
      <c r="B247" s="234"/>
      <c r="C247" s="234"/>
      <c r="D247" s="234"/>
      <c r="E247" s="234"/>
      <c r="F247" s="234"/>
      <c r="G247" s="234"/>
      <c r="H247" s="234"/>
      <c r="I247" s="276"/>
      <c r="J247" s="150"/>
      <c r="K247" s="150"/>
      <c r="L247" s="150"/>
    </row>
    <row r="248" spans="1:12" ht="18.75">
      <c r="A248" s="234"/>
      <c r="B248" s="234"/>
      <c r="C248" s="234"/>
      <c r="D248" s="234"/>
      <c r="E248" s="234"/>
      <c r="F248" s="234"/>
      <c r="G248" s="234"/>
      <c r="H248" s="234"/>
      <c r="I248" s="276"/>
      <c r="J248" s="150"/>
      <c r="K248" s="150"/>
      <c r="L248" s="150"/>
    </row>
    <row r="249" spans="1:12" ht="18.75">
      <c r="A249" s="234"/>
      <c r="B249" s="234"/>
      <c r="C249" s="234"/>
      <c r="D249" s="234"/>
      <c r="E249" s="234"/>
      <c r="F249" s="234"/>
      <c r="G249" s="234"/>
      <c r="H249" s="234"/>
      <c r="I249" s="276"/>
      <c r="J249" s="150"/>
      <c r="K249" s="150"/>
      <c r="L249" s="150"/>
    </row>
    <row r="250" spans="1:12" ht="18.75">
      <c r="A250" s="234"/>
      <c r="B250" s="234"/>
      <c r="C250" s="234"/>
      <c r="D250" s="234"/>
      <c r="E250" s="234"/>
      <c r="F250" s="234"/>
      <c r="G250" s="234"/>
      <c r="H250" s="234"/>
      <c r="I250" s="276"/>
      <c r="J250" s="150"/>
      <c r="K250" s="150"/>
      <c r="L250" s="150"/>
    </row>
    <row r="251" spans="1:12" ht="18.75">
      <c r="A251" s="234"/>
      <c r="B251" s="234"/>
      <c r="C251" s="234"/>
      <c r="D251" s="234"/>
      <c r="E251" s="234"/>
      <c r="F251" s="234"/>
      <c r="G251" s="234"/>
      <c r="H251" s="234"/>
      <c r="I251" s="276"/>
      <c r="J251" s="150"/>
      <c r="K251" s="150"/>
      <c r="L251" s="150"/>
    </row>
    <row r="252" spans="1:12" ht="18.75">
      <c r="A252" s="234"/>
      <c r="B252" s="234"/>
      <c r="C252" s="234"/>
      <c r="D252" s="234"/>
      <c r="E252" s="234"/>
      <c r="F252" s="234"/>
      <c r="G252" s="234"/>
      <c r="H252" s="234"/>
      <c r="I252" s="276"/>
      <c r="J252" s="150"/>
      <c r="K252" s="150"/>
      <c r="L252" s="150"/>
    </row>
    <row r="253" spans="1:12" ht="18.75">
      <c r="A253" s="234"/>
      <c r="B253" s="234"/>
      <c r="C253" s="234"/>
      <c r="D253" s="234"/>
      <c r="E253" s="234"/>
      <c r="F253" s="234"/>
      <c r="G253" s="234"/>
      <c r="H253" s="234"/>
      <c r="I253" s="276"/>
      <c r="J253" s="150"/>
      <c r="K253" s="150"/>
      <c r="L253" s="150"/>
    </row>
    <row r="254" spans="1:12" ht="18.75">
      <c r="A254" s="234"/>
      <c r="B254" s="234"/>
      <c r="C254" s="234"/>
      <c r="D254" s="234"/>
      <c r="E254" s="234"/>
      <c r="F254" s="234"/>
      <c r="G254" s="234"/>
      <c r="H254" s="234"/>
      <c r="I254" s="276"/>
      <c r="J254" s="150"/>
      <c r="K254" s="150"/>
      <c r="L254" s="150"/>
    </row>
    <row r="255" spans="1:12" ht="18.75">
      <c r="A255" s="234"/>
      <c r="B255" s="234"/>
      <c r="C255" s="234"/>
      <c r="D255" s="234"/>
      <c r="E255" s="234"/>
      <c r="F255" s="234"/>
      <c r="G255" s="234"/>
      <c r="H255" s="234"/>
      <c r="I255" s="276"/>
      <c r="J255" s="150"/>
      <c r="K255" s="150"/>
      <c r="L255" s="150"/>
    </row>
    <row r="256" spans="1:12" ht="18.75">
      <c r="A256" s="234"/>
      <c r="B256" s="234"/>
      <c r="C256" s="234"/>
      <c r="D256" s="234"/>
      <c r="E256" s="234"/>
      <c r="F256" s="234"/>
      <c r="G256" s="234"/>
      <c r="H256" s="234"/>
      <c r="I256" s="276"/>
      <c r="J256" s="150"/>
      <c r="K256" s="150"/>
      <c r="L256" s="150"/>
    </row>
    <row r="257" spans="1:12" ht="18.75">
      <c r="A257" s="234"/>
      <c r="B257" s="234"/>
      <c r="C257" s="234"/>
      <c r="D257" s="234"/>
      <c r="E257" s="234"/>
      <c r="F257" s="234"/>
      <c r="G257" s="234"/>
      <c r="H257" s="234"/>
      <c r="I257" s="276"/>
      <c r="J257" s="150"/>
      <c r="K257" s="150"/>
      <c r="L257" s="150"/>
    </row>
    <row r="258" spans="1:12" ht="18.75">
      <c r="A258" s="234"/>
      <c r="B258" s="234"/>
      <c r="C258" s="234"/>
      <c r="D258" s="234"/>
      <c r="E258" s="234"/>
      <c r="F258" s="234"/>
      <c r="G258" s="234"/>
      <c r="H258" s="234"/>
      <c r="I258" s="276"/>
      <c r="J258" s="150"/>
      <c r="K258" s="150"/>
      <c r="L258" s="150"/>
    </row>
    <row r="259" spans="1:12" ht="18.75">
      <c r="A259" s="234"/>
      <c r="B259" s="234"/>
      <c r="C259" s="234"/>
      <c r="D259" s="234"/>
      <c r="E259" s="234"/>
      <c r="F259" s="234"/>
      <c r="G259" s="234"/>
      <c r="H259" s="234"/>
      <c r="I259" s="276"/>
      <c r="J259" s="150"/>
      <c r="K259" s="150"/>
      <c r="L259" s="150"/>
    </row>
    <row r="260" spans="1:12" ht="18.75">
      <c r="A260" s="234"/>
      <c r="B260" s="234"/>
      <c r="C260" s="234"/>
      <c r="D260" s="234"/>
      <c r="E260" s="234"/>
      <c r="F260" s="234"/>
      <c r="G260" s="234"/>
      <c r="H260" s="234"/>
      <c r="I260" s="276"/>
      <c r="J260" s="150"/>
      <c r="K260" s="150"/>
      <c r="L260" s="150"/>
    </row>
    <row r="261" spans="1:12" ht="18.75">
      <c r="A261" s="234"/>
      <c r="B261" s="234"/>
      <c r="C261" s="234"/>
      <c r="D261" s="234"/>
      <c r="E261" s="234"/>
      <c r="F261" s="234"/>
      <c r="G261" s="234"/>
      <c r="H261" s="234"/>
      <c r="I261" s="276"/>
      <c r="J261" s="150"/>
      <c r="K261" s="150"/>
      <c r="L261" s="150"/>
    </row>
    <row r="262" spans="1:12" ht="18.75">
      <c r="A262" s="234"/>
      <c r="B262" s="234"/>
      <c r="C262" s="234"/>
      <c r="D262" s="234"/>
      <c r="E262" s="234"/>
      <c r="F262" s="234"/>
      <c r="G262" s="234"/>
      <c r="H262" s="234"/>
      <c r="I262" s="276"/>
      <c r="J262" s="150"/>
      <c r="K262" s="150"/>
      <c r="L262" s="150"/>
    </row>
    <row r="263" spans="1:12" ht="18.75">
      <c r="A263" s="234"/>
      <c r="B263" s="234"/>
      <c r="C263" s="234"/>
      <c r="D263" s="234"/>
      <c r="E263" s="234"/>
      <c r="F263" s="234"/>
      <c r="G263" s="234"/>
      <c r="H263" s="234"/>
      <c r="I263" s="276"/>
      <c r="J263" s="150"/>
      <c r="K263" s="150"/>
      <c r="L263" s="150"/>
    </row>
    <row r="264" spans="1:12" ht="18.75">
      <c r="A264" s="234"/>
      <c r="B264" s="234"/>
      <c r="C264" s="234"/>
      <c r="D264" s="234"/>
      <c r="E264" s="234"/>
      <c r="F264" s="234"/>
      <c r="G264" s="234"/>
      <c r="H264" s="234"/>
      <c r="I264" s="276"/>
      <c r="J264" s="150"/>
      <c r="K264" s="150"/>
      <c r="L264" s="150"/>
    </row>
    <row r="265" spans="1:12" ht="18.75">
      <c r="A265" s="274"/>
      <c r="B265" s="234"/>
      <c r="C265" s="234"/>
      <c r="D265" s="234"/>
      <c r="E265" s="234"/>
      <c r="F265" s="275" t="s">
        <v>3</v>
      </c>
      <c r="G265" s="234"/>
      <c r="H265" s="234"/>
      <c r="I265" s="276"/>
      <c r="J265" s="150"/>
      <c r="K265" s="150"/>
      <c r="L265" s="150"/>
    </row>
    <row r="266" spans="1:12" ht="18.75">
      <c r="A266" s="234"/>
      <c r="B266" s="234"/>
      <c r="C266" s="234"/>
      <c r="D266" s="234"/>
      <c r="E266" s="234"/>
      <c r="F266" s="234" t="s">
        <v>73</v>
      </c>
      <c r="G266" s="234"/>
      <c r="H266" s="276" t="s">
        <v>716</v>
      </c>
      <c r="I266" s="150"/>
      <c r="J266" s="150"/>
      <c r="K266" s="150"/>
      <c r="L266" s="150"/>
    </row>
    <row r="267" spans="1:12" ht="18.75">
      <c r="A267" s="234"/>
      <c r="B267" s="234"/>
      <c r="C267" s="234"/>
      <c r="D267" s="234"/>
      <c r="E267" s="234"/>
      <c r="F267" s="234" t="s">
        <v>739</v>
      </c>
      <c r="G267" s="234"/>
      <c r="H267" s="234"/>
      <c r="I267" s="276" t="s">
        <v>717</v>
      </c>
      <c r="J267" s="150"/>
      <c r="K267" s="150"/>
      <c r="L267" s="150"/>
    </row>
    <row r="268" spans="1:12" ht="18.75">
      <c r="A268" s="12" t="s">
        <v>460</v>
      </c>
      <c r="B268" s="12"/>
      <c r="C268" s="12"/>
      <c r="D268" s="12"/>
      <c r="E268" s="12"/>
      <c r="F268" s="12"/>
      <c r="G268" s="12"/>
      <c r="H268" s="12"/>
      <c r="I268" s="277"/>
      <c r="J268" s="150"/>
      <c r="K268" s="150"/>
      <c r="L268" s="150"/>
    </row>
    <row r="269" spans="1:12" ht="18.75">
      <c r="A269" s="234"/>
      <c r="B269" s="12"/>
      <c r="C269" s="12"/>
      <c r="D269" s="12" t="s">
        <v>9</v>
      </c>
      <c r="E269" s="12"/>
      <c r="F269" s="12"/>
      <c r="G269" s="12"/>
      <c r="H269" s="12"/>
      <c r="I269" s="277"/>
      <c r="J269" s="150"/>
      <c r="K269" s="150"/>
      <c r="L269" s="150"/>
    </row>
    <row r="270" spans="1:12" ht="18.75">
      <c r="A270" s="278" t="s">
        <v>10</v>
      </c>
      <c r="B270" s="276"/>
      <c r="C270" s="276"/>
      <c r="D270" s="358" t="s">
        <v>483</v>
      </c>
      <c r="E270" s="268"/>
      <c r="F270" s="268"/>
      <c r="G270" s="12"/>
      <c r="H270" s="12"/>
      <c r="I270" s="276"/>
      <c r="J270" s="150"/>
      <c r="K270" s="150"/>
      <c r="L270" s="150"/>
    </row>
    <row r="271" spans="1:12" ht="18.75">
      <c r="A271" s="280" t="s">
        <v>12</v>
      </c>
      <c r="B271" s="276"/>
      <c r="C271" s="276"/>
      <c r="D271" s="280"/>
      <c r="E271" s="234"/>
      <c r="F271" s="280"/>
      <c r="G271" s="280"/>
      <c r="H271" s="282"/>
      <c r="I271" s="283"/>
      <c r="J271" s="150"/>
      <c r="K271" s="150"/>
      <c r="L271" s="150"/>
    </row>
    <row r="272" spans="1:12" ht="18.75">
      <c r="A272" s="234"/>
      <c r="B272" s="234"/>
      <c r="C272" s="234"/>
      <c r="D272" s="281"/>
      <c r="E272" s="234"/>
      <c r="F272" s="234"/>
      <c r="G272" s="234"/>
      <c r="H272" s="234"/>
      <c r="I272" s="276"/>
      <c r="J272" s="150"/>
      <c r="K272" s="150"/>
      <c r="L272" s="150"/>
    </row>
    <row r="273" spans="1:12" ht="18.75">
      <c r="A273" s="234"/>
      <c r="B273" s="279"/>
      <c r="C273" s="12"/>
      <c r="D273" s="12"/>
      <c r="E273" s="12"/>
      <c r="F273" s="12"/>
      <c r="G273" s="12"/>
      <c r="H273" s="12"/>
      <c r="I273" s="283" t="s">
        <v>14</v>
      </c>
      <c r="J273" s="150"/>
      <c r="K273" s="150"/>
      <c r="L273" s="150"/>
    </row>
    <row r="274" spans="1:12" ht="19.5">
      <c r="A274" s="284" t="s">
        <v>15</v>
      </c>
      <c r="B274" s="285"/>
      <c r="C274" s="20"/>
      <c r="D274" s="20"/>
      <c r="E274" s="20"/>
      <c r="F274" s="20"/>
      <c r="G274" s="20"/>
      <c r="H274" s="20"/>
      <c r="I274" s="286">
        <f>I282+I283+I284+I290</f>
        <v>75.0289</v>
      </c>
      <c r="J274" s="150"/>
      <c r="K274" s="150"/>
      <c r="L274" s="150"/>
    </row>
    <row r="275" spans="1:12" ht="18.75">
      <c r="A275" s="287" t="s">
        <v>16</v>
      </c>
      <c r="B275" s="288"/>
      <c r="C275" s="288"/>
      <c r="D275" s="288"/>
      <c r="E275" s="288"/>
      <c r="F275" s="288"/>
      <c r="G275" s="288"/>
      <c r="H275" s="288"/>
      <c r="I275" s="289"/>
      <c r="J275" s="150"/>
      <c r="K275" s="150"/>
      <c r="L275" s="150"/>
    </row>
    <row r="276" spans="1:12" ht="93.75">
      <c r="A276" s="290" t="s">
        <v>17</v>
      </c>
      <c r="B276" s="291" t="s">
        <v>18</v>
      </c>
      <c r="C276" s="292" t="s">
        <v>19</v>
      </c>
      <c r="D276" s="293" t="s">
        <v>20</v>
      </c>
      <c r="E276" s="293" t="s">
        <v>21</v>
      </c>
      <c r="F276" s="293" t="s">
        <v>22</v>
      </c>
      <c r="G276" s="292" t="s">
        <v>23</v>
      </c>
      <c r="H276" s="288"/>
      <c r="I276" s="289"/>
      <c r="J276" s="150"/>
      <c r="K276" s="150"/>
      <c r="L276" s="150"/>
    </row>
    <row r="277" spans="1:12" ht="18.75">
      <c r="A277" s="294" t="s">
        <v>24</v>
      </c>
      <c r="B277" s="295">
        <v>1</v>
      </c>
      <c r="C277" s="295">
        <v>17989</v>
      </c>
      <c r="D277" s="296">
        <f>159.27*0.923</f>
        <v>147.00621</v>
      </c>
      <c r="E277" s="297">
        <f>D277*60</f>
        <v>8820.3726</v>
      </c>
      <c r="F277" s="292">
        <v>10</v>
      </c>
      <c r="G277" s="295">
        <f>B277*C277/E277*F277</f>
        <v>20.394830032463705</v>
      </c>
      <c r="H277" s="288"/>
      <c r="I277" s="289"/>
      <c r="J277" s="150"/>
      <c r="K277" s="150"/>
      <c r="L277" s="150"/>
    </row>
    <row r="278" spans="1:12" ht="37.5">
      <c r="A278" s="298" t="s">
        <v>25</v>
      </c>
      <c r="B278" s="299">
        <v>1</v>
      </c>
      <c r="C278" s="299">
        <v>13485</v>
      </c>
      <c r="D278" s="296">
        <f>159.27*0.923</f>
        <v>147.00621</v>
      </c>
      <c r="E278" s="300">
        <f>D278*60</f>
        <v>8820.3726</v>
      </c>
      <c r="F278" s="301">
        <v>15</v>
      </c>
      <c r="G278" s="299">
        <f>B278*C278/E278*F278</f>
        <v>22.932704679618638</v>
      </c>
      <c r="H278" s="288"/>
      <c r="I278" s="289"/>
      <c r="J278" s="150"/>
      <c r="K278" s="150"/>
      <c r="L278" s="150"/>
    </row>
    <row r="279" spans="1:12" ht="18.75">
      <c r="A279" s="302" t="s">
        <v>26</v>
      </c>
      <c r="B279" s="303"/>
      <c r="C279" s="304"/>
      <c r="D279" s="304"/>
      <c r="E279" s="304"/>
      <c r="F279" s="304"/>
      <c r="G279" s="305">
        <f>ROUND((G277+G278),2)</f>
        <v>43.33</v>
      </c>
      <c r="H279" s="288"/>
      <c r="I279" s="276"/>
      <c r="J279" s="150"/>
      <c r="K279" s="150"/>
      <c r="L279" s="150"/>
    </row>
    <row r="280" spans="1:12" ht="18.75">
      <c r="A280" s="465" t="s">
        <v>751</v>
      </c>
      <c r="B280" s="466"/>
      <c r="C280" s="466"/>
      <c r="D280" s="466"/>
      <c r="E280" s="466"/>
      <c r="F280" s="466"/>
      <c r="G280" s="306"/>
      <c r="H280" s="288"/>
      <c r="I280" s="307">
        <f>G279*G280</f>
        <v>0</v>
      </c>
      <c r="J280" s="150"/>
      <c r="K280" s="150"/>
      <c r="L280" s="150"/>
    </row>
    <row r="281" spans="1:12" ht="18.75">
      <c r="A281" s="463" t="s">
        <v>28</v>
      </c>
      <c r="B281" s="464"/>
      <c r="C281" s="464"/>
      <c r="D281" s="464"/>
      <c r="E281" s="464"/>
      <c r="F281" s="308" t="s">
        <v>29</v>
      </c>
      <c r="G281" s="309">
        <v>1.33</v>
      </c>
      <c r="H281" s="303"/>
      <c r="I281" s="310">
        <f>G279*G281</f>
        <v>57.6289</v>
      </c>
      <c r="J281" s="150"/>
      <c r="K281" s="150"/>
      <c r="L281" s="150"/>
    </row>
    <row r="282" spans="1:12" ht="19.5">
      <c r="A282" s="311" t="s">
        <v>30</v>
      </c>
      <c r="B282" s="303"/>
      <c r="C282" s="303"/>
      <c r="D282" s="303"/>
      <c r="E282" s="303"/>
      <c r="F282" s="303"/>
      <c r="G282" s="312"/>
      <c r="H282" s="303"/>
      <c r="I282" s="286">
        <f>I280+I281</f>
        <v>57.6289</v>
      </c>
      <c r="J282" s="150"/>
      <c r="K282" s="150"/>
      <c r="L282" s="150"/>
    </row>
    <row r="283" spans="1:12" ht="19.5">
      <c r="A283" s="311" t="s">
        <v>31</v>
      </c>
      <c r="B283" s="313"/>
      <c r="C283" s="303"/>
      <c r="D283" s="303"/>
      <c r="E283" s="303"/>
      <c r="F283" s="303"/>
      <c r="G283" s="314">
        <v>30.2</v>
      </c>
      <c r="H283" s="303" t="s">
        <v>32</v>
      </c>
      <c r="I283" s="286">
        <f>ROUND((I282*G283/100),2)</f>
        <v>17.4</v>
      </c>
      <c r="J283" s="150"/>
      <c r="K283" s="150"/>
      <c r="L283" s="150"/>
    </row>
    <row r="284" spans="1:12" ht="19.5">
      <c r="A284" s="311" t="s">
        <v>33</v>
      </c>
      <c r="B284" s="313"/>
      <c r="C284" s="303"/>
      <c r="D284" s="303"/>
      <c r="E284" s="303"/>
      <c r="F284" s="304" t="s">
        <v>34</v>
      </c>
      <c r="G284" s="303"/>
      <c r="H284" s="303"/>
      <c r="I284" s="286">
        <f>ROUND(F289,2)</f>
        <v>0</v>
      </c>
      <c r="J284" s="150"/>
      <c r="K284" s="150"/>
      <c r="L284" s="150"/>
    </row>
    <row r="285" spans="1:12" ht="56.25">
      <c r="A285" s="315" t="s">
        <v>35</v>
      </c>
      <c r="B285" s="316" t="s">
        <v>36</v>
      </c>
      <c r="C285" s="317" t="s">
        <v>37</v>
      </c>
      <c r="D285" s="318" t="s">
        <v>38</v>
      </c>
      <c r="E285" s="318" t="s">
        <v>39</v>
      </c>
      <c r="F285" s="318" t="s">
        <v>40</v>
      </c>
      <c r="G285" s="288"/>
      <c r="H285" s="288"/>
      <c r="I285" s="289"/>
      <c r="J285" s="150"/>
      <c r="K285" s="150"/>
      <c r="L285" s="150"/>
    </row>
    <row r="286" spans="1:12" ht="18.75">
      <c r="A286" s="294" t="s">
        <v>41</v>
      </c>
      <c r="B286" s="295"/>
      <c r="C286" s="295"/>
      <c r="D286" s="319"/>
      <c r="E286" s="320"/>
      <c r="F286" s="320">
        <f>E286*C286</f>
        <v>0</v>
      </c>
      <c r="G286" s="321"/>
      <c r="H286" s="288"/>
      <c r="I286" s="289"/>
      <c r="J286" s="150"/>
      <c r="K286" s="150"/>
      <c r="L286" s="150"/>
    </row>
    <row r="287" spans="1:12" ht="18.75">
      <c r="A287" s="294" t="s">
        <v>43</v>
      </c>
      <c r="B287" s="295"/>
      <c r="C287" s="295"/>
      <c r="D287" s="319"/>
      <c r="E287" s="320"/>
      <c r="F287" s="320">
        <f>E287*C287</f>
        <v>0</v>
      </c>
      <c r="G287" s="321"/>
      <c r="H287" s="288"/>
      <c r="I287" s="289"/>
      <c r="J287" s="150"/>
      <c r="K287" s="150"/>
      <c r="L287" s="150"/>
    </row>
    <row r="288" spans="1:12" ht="37.5">
      <c r="A288" s="294" t="s">
        <v>44</v>
      </c>
      <c r="B288" s="295"/>
      <c r="C288" s="295"/>
      <c r="D288" s="319"/>
      <c r="E288" s="320"/>
      <c r="F288" s="320">
        <f>E288*C288</f>
        <v>0</v>
      </c>
      <c r="G288" s="321"/>
      <c r="H288" s="288"/>
      <c r="I288" s="289"/>
      <c r="J288" s="150"/>
      <c r="K288" s="150"/>
      <c r="L288" s="150"/>
    </row>
    <row r="289" spans="1:12" ht="18.75">
      <c r="A289" s="322" t="s">
        <v>46</v>
      </c>
      <c r="B289" s="299"/>
      <c r="C289" s="299"/>
      <c r="D289" s="323"/>
      <c r="E289" s="301"/>
      <c r="F289" s="324">
        <f>SUM(F286:F288)</f>
        <v>0</v>
      </c>
      <c r="G289" s="321"/>
      <c r="H289" s="288"/>
      <c r="I289" s="289"/>
      <c r="J289" s="150"/>
      <c r="K289" s="150"/>
      <c r="L289" s="150"/>
    </row>
    <row r="290" spans="1:12" ht="19.5">
      <c r="A290" s="311" t="s">
        <v>47</v>
      </c>
      <c r="B290" s="303"/>
      <c r="C290" s="303"/>
      <c r="D290" s="303"/>
      <c r="E290" s="303"/>
      <c r="F290" s="303"/>
      <c r="G290" s="303"/>
      <c r="H290" s="303"/>
      <c r="I290" s="286">
        <f>ROUND(F296,2)</f>
        <v>0</v>
      </c>
      <c r="J290" s="150"/>
      <c r="K290" s="150"/>
      <c r="L290" s="150"/>
    </row>
    <row r="291" spans="1:12" ht="93.75">
      <c r="A291" s="325" t="s">
        <v>35</v>
      </c>
      <c r="B291" s="326" t="s">
        <v>48</v>
      </c>
      <c r="C291" s="327" t="s">
        <v>49</v>
      </c>
      <c r="D291" s="326" t="s">
        <v>50</v>
      </c>
      <c r="E291" s="288"/>
      <c r="F291" s="288"/>
      <c r="G291" s="288"/>
      <c r="H291" s="288"/>
      <c r="I291" s="289"/>
      <c r="J291" s="150"/>
      <c r="K291" s="150"/>
      <c r="L291" s="150"/>
    </row>
    <row r="292" spans="1:12" ht="18.75">
      <c r="A292" s="328"/>
      <c r="B292" s="329"/>
      <c r="C292" s="291">
        <v>0</v>
      </c>
      <c r="D292" s="330">
        <f>B292*C292/100</f>
        <v>0</v>
      </c>
      <c r="E292" s="288"/>
      <c r="F292" s="288"/>
      <c r="G292" s="288"/>
      <c r="H292" s="288"/>
      <c r="I292" s="289"/>
      <c r="J292" s="150"/>
      <c r="K292" s="150"/>
      <c r="L292" s="150"/>
    </row>
    <row r="293" spans="1:12" ht="18.75">
      <c r="A293" s="331"/>
      <c r="B293" s="332"/>
      <c r="C293" s="291">
        <v>0</v>
      </c>
      <c r="D293" s="330">
        <f>B293*C293/100</f>
        <v>0</v>
      </c>
      <c r="E293" s="288"/>
      <c r="F293" s="288"/>
      <c r="G293" s="288"/>
      <c r="H293" s="288"/>
      <c r="I293" s="289"/>
      <c r="J293" s="150"/>
      <c r="K293" s="150"/>
      <c r="L293" s="150"/>
    </row>
    <row r="294" spans="1:12" ht="18.75">
      <c r="A294" s="319" t="s">
        <v>53</v>
      </c>
      <c r="B294" s="319"/>
      <c r="C294" s="319"/>
      <c r="D294" s="330">
        <f>SUM(D292:D293)</f>
        <v>0</v>
      </c>
      <c r="E294" s="288"/>
      <c r="F294" s="288"/>
      <c r="G294" s="288"/>
      <c r="H294" s="288"/>
      <c r="I294" s="289"/>
      <c r="J294" s="150"/>
      <c r="K294" s="150"/>
      <c r="L294" s="150"/>
    </row>
    <row r="295" spans="1:12" ht="131.25">
      <c r="A295" s="333" t="s">
        <v>54</v>
      </c>
      <c r="B295" s="319"/>
      <c r="C295" s="293" t="s">
        <v>752</v>
      </c>
      <c r="D295" s="319"/>
      <c r="E295" s="334" t="s">
        <v>56</v>
      </c>
      <c r="F295" s="467" t="s">
        <v>57</v>
      </c>
      <c r="G295" s="468"/>
      <c r="H295" s="288"/>
      <c r="I295" s="289"/>
      <c r="J295" s="150"/>
      <c r="K295" s="150"/>
      <c r="L295" s="150"/>
    </row>
    <row r="296" spans="1:12" ht="19.5">
      <c r="A296" s="330">
        <f>D294</f>
        <v>0</v>
      </c>
      <c r="B296" s="292"/>
      <c r="C296" s="297">
        <f>D277*60*12</f>
        <v>105844.4712</v>
      </c>
      <c r="D296" s="292"/>
      <c r="E296" s="292">
        <f>F278</f>
        <v>15</v>
      </c>
      <c r="F296" s="469">
        <f>(A296/C296*E296)</f>
        <v>0</v>
      </c>
      <c r="G296" s="470"/>
      <c r="H296" s="288"/>
      <c r="I296" s="289"/>
      <c r="J296" s="150"/>
      <c r="K296" s="150"/>
      <c r="L296" s="150"/>
    </row>
    <row r="297" spans="1:12" ht="19.5">
      <c r="A297" s="335" t="s">
        <v>58</v>
      </c>
      <c r="B297" s="336"/>
      <c r="C297" s="288"/>
      <c r="D297" s="337"/>
      <c r="E297" s="338"/>
      <c r="F297" s="288"/>
      <c r="G297" s="288"/>
      <c r="H297" s="288"/>
      <c r="I297" s="339">
        <f>I298+I300+I301</f>
        <v>578.9000000000001</v>
      </c>
      <c r="J297" s="150"/>
      <c r="K297" s="150"/>
      <c r="L297" s="150"/>
    </row>
    <row r="298" spans="1:12" ht="19.5">
      <c r="A298" s="311" t="s">
        <v>59</v>
      </c>
      <c r="B298" s="313"/>
      <c r="C298" s="303"/>
      <c r="D298" s="304"/>
      <c r="E298" s="340"/>
      <c r="F298" s="303"/>
      <c r="G298" s="303"/>
      <c r="H298" s="303"/>
      <c r="I298" s="286">
        <v>111.59</v>
      </c>
      <c r="J298" s="150"/>
      <c r="K298" s="150"/>
      <c r="L298" s="150"/>
    </row>
    <row r="299" spans="1:12" ht="18.75">
      <c r="A299" s="463" t="s">
        <v>60</v>
      </c>
      <c r="B299" s="464"/>
      <c r="C299" s="464"/>
      <c r="D299" s="464"/>
      <c r="E299" s="464"/>
      <c r="F299" s="341" t="s">
        <v>61</v>
      </c>
      <c r="G299" s="342">
        <v>1.05</v>
      </c>
      <c r="H299" s="288"/>
      <c r="I299" s="343"/>
      <c r="J299" s="150"/>
      <c r="K299" s="150"/>
      <c r="L299" s="150"/>
    </row>
    <row r="300" spans="1:12" ht="19.5">
      <c r="A300" s="311" t="s">
        <v>62</v>
      </c>
      <c r="B300" s="313"/>
      <c r="C300" s="303"/>
      <c r="D300" s="303"/>
      <c r="E300" s="303"/>
      <c r="F300" s="303"/>
      <c r="G300" s="314">
        <v>30.2</v>
      </c>
      <c r="H300" s="303" t="s">
        <v>32</v>
      </c>
      <c r="I300" s="286">
        <f>ROUND(I298*G300%,2)</f>
        <v>33.7</v>
      </c>
      <c r="J300" s="150"/>
      <c r="K300" s="150"/>
      <c r="L300" s="150"/>
    </row>
    <row r="301" spans="1:12" ht="19.5">
      <c r="A301" s="344" t="s">
        <v>63</v>
      </c>
      <c r="B301" s="345"/>
      <c r="C301" s="345"/>
      <c r="D301" s="346"/>
      <c r="E301" s="347"/>
      <c r="F301" s="345"/>
      <c r="G301" s="345"/>
      <c r="H301" s="345"/>
      <c r="I301" s="348">
        <v>433.61</v>
      </c>
      <c r="J301" s="150"/>
      <c r="K301" s="150"/>
      <c r="L301" s="150"/>
    </row>
    <row r="302" spans="1:12" ht="18.75">
      <c r="A302" s="461" t="s">
        <v>64</v>
      </c>
      <c r="B302" s="462"/>
      <c r="C302" s="462"/>
      <c r="D302" s="462"/>
      <c r="E302" s="349"/>
      <c r="F302" s="350" t="s">
        <v>65</v>
      </c>
      <c r="G302" s="351">
        <v>1.92</v>
      </c>
      <c r="H302" s="352"/>
      <c r="I302" s="353"/>
      <c r="J302" s="150"/>
      <c r="K302" s="150"/>
      <c r="L302" s="150"/>
    </row>
    <row r="303" spans="1:12" ht="19.5">
      <c r="A303" s="284" t="s">
        <v>66</v>
      </c>
      <c r="B303" s="354"/>
      <c r="C303" s="303"/>
      <c r="D303" s="303"/>
      <c r="E303" s="303"/>
      <c r="F303" s="303"/>
      <c r="G303" s="303"/>
      <c r="H303" s="303"/>
      <c r="I303" s="286">
        <f>I297+I274</f>
        <v>653.9289000000001</v>
      </c>
      <c r="J303" s="150"/>
      <c r="K303" s="150"/>
      <c r="L303" s="150"/>
    </row>
    <row r="304" spans="1:12" ht="19.5">
      <c r="A304" s="284" t="s">
        <v>72</v>
      </c>
      <c r="B304" s="354"/>
      <c r="C304" s="303"/>
      <c r="D304" s="303"/>
      <c r="E304" s="303"/>
      <c r="F304" s="303"/>
      <c r="G304" s="355">
        <f>I305/I303-1</f>
        <v>0.0016379456543362814</v>
      </c>
      <c r="H304" s="303"/>
      <c r="I304" s="286">
        <f>I305-I303</f>
        <v>1.0710999999998876</v>
      </c>
      <c r="J304" s="150"/>
      <c r="K304" s="150"/>
      <c r="L304" s="150"/>
    </row>
    <row r="305" spans="1:12" ht="19.5">
      <c r="A305" s="284" t="s">
        <v>67</v>
      </c>
      <c r="B305" s="354"/>
      <c r="C305" s="303"/>
      <c r="D305" s="303"/>
      <c r="E305" s="303"/>
      <c r="F305" s="303"/>
      <c r="G305" s="303"/>
      <c r="H305" s="303"/>
      <c r="I305" s="286">
        <v>655</v>
      </c>
      <c r="J305" s="150"/>
      <c r="K305" s="150"/>
      <c r="L305" s="150"/>
    </row>
    <row r="306" spans="1:12" ht="18.75">
      <c r="A306" s="234"/>
      <c r="B306" s="234"/>
      <c r="C306" s="234"/>
      <c r="D306" s="234"/>
      <c r="E306" s="234"/>
      <c r="F306" s="234"/>
      <c r="G306" s="234"/>
      <c r="H306" s="234"/>
      <c r="I306" s="276"/>
      <c r="J306" s="150"/>
      <c r="K306" s="150"/>
      <c r="L306" s="150"/>
    </row>
    <row r="307" spans="1:12" ht="18.75">
      <c r="A307" s="278" t="s">
        <v>68</v>
      </c>
      <c r="B307" s="234"/>
      <c r="C307" s="234"/>
      <c r="D307" s="234"/>
      <c r="E307" s="234"/>
      <c r="F307" s="234"/>
      <c r="G307" s="352" t="s">
        <v>462</v>
      </c>
      <c r="H307" s="234"/>
      <c r="I307" s="276"/>
      <c r="J307" s="150"/>
      <c r="K307" s="150"/>
      <c r="L307" s="150" t="s">
        <v>463</v>
      </c>
    </row>
    <row r="308" spans="1:12" ht="18.75">
      <c r="A308" s="234" t="s">
        <v>461</v>
      </c>
      <c r="B308" s="234"/>
      <c r="C308" s="234"/>
      <c r="D308" s="234"/>
      <c r="E308" s="234"/>
      <c r="F308" s="234"/>
      <c r="G308" s="234"/>
      <c r="H308" s="234"/>
      <c r="I308" s="276"/>
      <c r="J308" s="150"/>
      <c r="K308" s="150"/>
      <c r="L308" s="150"/>
    </row>
    <row r="309" spans="1:12" ht="18.75">
      <c r="A309" s="234"/>
      <c r="B309" s="234"/>
      <c r="C309" s="234"/>
      <c r="D309" s="234"/>
      <c r="E309" s="234"/>
      <c r="F309" s="234"/>
      <c r="G309" s="234"/>
      <c r="H309" s="234"/>
      <c r="I309" s="276"/>
      <c r="J309" s="150"/>
      <c r="K309" s="150"/>
      <c r="L309" s="150"/>
    </row>
    <row r="310" spans="1:12" ht="18.75">
      <c r="A310" s="234"/>
      <c r="B310" s="234"/>
      <c r="C310" s="234"/>
      <c r="D310" s="234"/>
      <c r="E310" s="234"/>
      <c r="F310" s="234"/>
      <c r="G310" s="234"/>
      <c r="H310" s="234"/>
      <c r="I310" s="276"/>
      <c r="J310" s="150"/>
      <c r="K310" s="150"/>
      <c r="L310" s="150"/>
    </row>
    <row r="311" spans="1:12" ht="18.75">
      <c r="A311" s="234"/>
      <c r="B311" s="234"/>
      <c r="C311" s="234"/>
      <c r="D311" s="234"/>
      <c r="E311" s="234"/>
      <c r="F311" s="234"/>
      <c r="G311" s="234"/>
      <c r="H311" s="234"/>
      <c r="I311" s="276"/>
      <c r="J311" s="150"/>
      <c r="K311" s="150"/>
      <c r="L311" s="150"/>
    </row>
    <row r="312" spans="1:12" ht="18.75">
      <c r="A312" s="234"/>
      <c r="B312" s="234"/>
      <c r="C312" s="234"/>
      <c r="D312" s="234"/>
      <c r="E312" s="234"/>
      <c r="F312" s="234"/>
      <c r="G312" s="234"/>
      <c r="H312" s="234"/>
      <c r="I312" s="276"/>
      <c r="J312" s="150"/>
      <c r="K312" s="150"/>
      <c r="L312" s="150"/>
    </row>
    <row r="313" spans="1:12" ht="18.75">
      <c r="A313" s="274"/>
      <c r="B313" s="234"/>
      <c r="C313" s="234"/>
      <c r="D313" s="234"/>
      <c r="E313" s="234"/>
      <c r="F313" s="275" t="s">
        <v>3</v>
      </c>
      <c r="G313" s="234"/>
      <c r="H313" s="234"/>
      <c r="I313" s="276"/>
      <c r="J313" s="150"/>
      <c r="K313" s="150"/>
      <c r="L313" s="150"/>
    </row>
    <row r="314" spans="1:12" ht="18.75">
      <c r="A314" s="234"/>
      <c r="B314" s="234"/>
      <c r="C314" s="234"/>
      <c r="D314" s="234"/>
      <c r="E314" s="234"/>
      <c r="F314" s="234" t="s">
        <v>73</v>
      </c>
      <c r="G314" s="234"/>
      <c r="H314" s="276" t="s">
        <v>716</v>
      </c>
      <c r="I314" s="150"/>
      <c r="J314" s="150"/>
      <c r="K314" s="150"/>
      <c r="L314" s="150"/>
    </row>
    <row r="315" spans="1:12" ht="18.75">
      <c r="A315" s="234"/>
      <c r="B315" s="234"/>
      <c r="C315" s="234"/>
      <c r="D315" s="234"/>
      <c r="E315" s="234"/>
      <c r="F315" s="234">
        <v>21</v>
      </c>
      <c r="G315" s="234" t="s">
        <v>692</v>
      </c>
      <c r="H315" s="234"/>
      <c r="I315" s="276" t="s">
        <v>717</v>
      </c>
      <c r="J315" s="150"/>
      <c r="K315" s="150"/>
      <c r="L315" s="150"/>
    </row>
    <row r="316" spans="1:12" ht="18.75">
      <c r="A316" s="12" t="s">
        <v>460</v>
      </c>
      <c r="B316" s="12"/>
      <c r="C316" s="12"/>
      <c r="D316" s="12"/>
      <c r="E316" s="12"/>
      <c r="F316" s="12"/>
      <c r="G316" s="12"/>
      <c r="H316" s="12"/>
      <c r="I316" s="277"/>
      <c r="J316" s="150"/>
      <c r="K316" s="150"/>
      <c r="L316" s="150"/>
    </row>
    <row r="317" spans="1:12" ht="18.75">
      <c r="A317" s="234"/>
      <c r="B317" s="12"/>
      <c r="C317" s="12"/>
      <c r="D317" s="12" t="s">
        <v>9</v>
      </c>
      <c r="E317" s="12"/>
      <c r="F317" s="12"/>
      <c r="G317" s="12"/>
      <c r="H317" s="12"/>
      <c r="I317" s="277"/>
      <c r="J317" s="150"/>
      <c r="K317" s="150"/>
      <c r="L317" s="150"/>
    </row>
    <row r="318" spans="1:12" ht="18.75">
      <c r="A318" s="278" t="s">
        <v>10</v>
      </c>
      <c r="B318" s="276"/>
      <c r="C318" s="276"/>
      <c r="D318" s="358" t="s">
        <v>484</v>
      </c>
      <c r="E318" s="268"/>
      <c r="F318" s="268"/>
      <c r="G318" s="12"/>
      <c r="H318" s="12"/>
      <c r="I318" s="276"/>
      <c r="J318" s="150"/>
      <c r="K318" s="150"/>
      <c r="L318" s="150"/>
    </row>
    <row r="319" spans="1:12" ht="18.75">
      <c r="A319" s="280" t="s">
        <v>12</v>
      </c>
      <c r="B319" s="276"/>
      <c r="C319" s="276"/>
      <c r="D319" s="280"/>
      <c r="E319" s="234"/>
      <c r="F319" s="280"/>
      <c r="G319" s="280"/>
      <c r="H319" s="282"/>
      <c r="I319" s="283"/>
      <c r="J319" s="150"/>
      <c r="K319" s="150"/>
      <c r="L319" s="150"/>
    </row>
    <row r="320" spans="1:12" ht="18.75">
      <c r="A320" s="234"/>
      <c r="B320" s="234"/>
      <c r="C320" s="234"/>
      <c r="D320" s="281"/>
      <c r="E320" s="234"/>
      <c r="F320" s="234"/>
      <c r="G320" s="234"/>
      <c r="H320" s="234"/>
      <c r="I320" s="276"/>
      <c r="J320" s="150"/>
      <c r="K320" s="150"/>
      <c r="L320" s="150"/>
    </row>
    <row r="321" spans="1:12" ht="18.75">
      <c r="A321" s="234"/>
      <c r="B321" s="279"/>
      <c r="C321" s="12"/>
      <c r="D321" s="12"/>
      <c r="E321" s="12"/>
      <c r="F321" s="12"/>
      <c r="G321" s="12"/>
      <c r="H321" s="12"/>
      <c r="I321" s="283" t="s">
        <v>14</v>
      </c>
      <c r="J321" s="150"/>
      <c r="K321" s="150"/>
      <c r="L321" s="150"/>
    </row>
    <row r="322" spans="1:12" ht="19.5">
      <c r="A322" s="284" t="s">
        <v>15</v>
      </c>
      <c r="B322" s="285"/>
      <c r="C322" s="20"/>
      <c r="D322" s="20"/>
      <c r="E322" s="20"/>
      <c r="F322" s="20"/>
      <c r="G322" s="20"/>
      <c r="H322" s="20"/>
      <c r="I322" s="286">
        <f>I330+I331+I332+I338</f>
        <v>71.7419</v>
      </c>
      <c r="J322" s="150"/>
      <c r="K322" s="150"/>
      <c r="L322" s="150"/>
    </row>
    <row r="323" spans="1:12" ht="18.75">
      <c r="A323" s="287" t="s">
        <v>16</v>
      </c>
      <c r="B323" s="288"/>
      <c r="C323" s="288"/>
      <c r="D323" s="288"/>
      <c r="E323" s="288"/>
      <c r="F323" s="288"/>
      <c r="G323" s="288"/>
      <c r="H323" s="288"/>
      <c r="I323" s="289"/>
      <c r="J323" s="150"/>
      <c r="K323" s="150"/>
      <c r="L323" s="150"/>
    </row>
    <row r="324" spans="1:12" ht="93.75">
      <c r="A324" s="290" t="s">
        <v>17</v>
      </c>
      <c r="B324" s="291" t="s">
        <v>18</v>
      </c>
      <c r="C324" s="292" t="s">
        <v>19</v>
      </c>
      <c r="D324" s="293" t="s">
        <v>20</v>
      </c>
      <c r="E324" s="293" t="s">
        <v>21</v>
      </c>
      <c r="F324" s="293" t="s">
        <v>22</v>
      </c>
      <c r="G324" s="292" t="s">
        <v>23</v>
      </c>
      <c r="H324" s="288"/>
      <c r="I324" s="289"/>
      <c r="J324" s="150"/>
      <c r="K324" s="150"/>
      <c r="L324" s="150"/>
    </row>
    <row r="325" spans="1:12" ht="18.75">
      <c r="A325" s="294" t="s">
        <v>24</v>
      </c>
      <c r="B325" s="295">
        <v>1</v>
      </c>
      <c r="C325" s="295">
        <v>15612</v>
      </c>
      <c r="D325" s="296">
        <f>159.27*0.923</f>
        <v>147.00621</v>
      </c>
      <c r="E325" s="297">
        <f>D325*60</f>
        <v>8820.3726</v>
      </c>
      <c r="F325" s="292">
        <v>10</v>
      </c>
      <c r="G325" s="295">
        <f>B325*C325/E325*F325</f>
        <v>17.699932540264793</v>
      </c>
      <c r="H325" s="288"/>
      <c r="I325" s="289"/>
      <c r="J325" s="150"/>
      <c r="K325" s="150"/>
      <c r="L325" s="150"/>
    </row>
    <row r="326" spans="1:12" ht="37.5">
      <c r="A326" s="298" t="s">
        <v>25</v>
      </c>
      <c r="B326" s="299">
        <v>1</v>
      </c>
      <c r="C326" s="299">
        <v>13952</v>
      </c>
      <c r="D326" s="296">
        <f>159.27*0.923</f>
        <v>147.00621</v>
      </c>
      <c r="E326" s="300">
        <f>D326*60</f>
        <v>8820.3726</v>
      </c>
      <c r="F326" s="301">
        <v>15</v>
      </c>
      <c r="G326" s="299">
        <f>B326*C326/E326*F326</f>
        <v>23.726888816465642</v>
      </c>
      <c r="H326" s="288"/>
      <c r="I326" s="289"/>
      <c r="J326" s="150"/>
      <c r="K326" s="150"/>
      <c r="L326" s="150"/>
    </row>
    <row r="327" spans="1:12" ht="18.75">
      <c r="A327" s="302" t="s">
        <v>26</v>
      </c>
      <c r="B327" s="303"/>
      <c r="C327" s="304"/>
      <c r="D327" s="304"/>
      <c r="E327" s="304"/>
      <c r="F327" s="304"/>
      <c r="G327" s="305">
        <f>ROUND((G325+G326),2)</f>
        <v>41.43</v>
      </c>
      <c r="H327" s="288"/>
      <c r="I327" s="276"/>
      <c r="J327" s="150"/>
      <c r="K327" s="150"/>
      <c r="L327" s="150"/>
    </row>
    <row r="328" spans="1:12" ht="18.75">
      <c r="A328" s="465" t="s">
        <v>751</v>
      </c>
      <c r="B328" s="466"/>
      <c r="C328" s="466"/>
      <c r="D328" s="466"/>
      <c r="E328" s="466"/>
      <c r="F328" s="466"/>
      <c r="G328" s="306"/>
      <c r="H328" s="288"/>
      <c r="I328" s="307">
        <f>G327*G328</f>
        <v>0</v>
      </c>
      <c r="J328" s="150"/>
      <c r="K328" s="150"/>
      <c r="L328" s="150"/>
    </row>
    <row r="329" spans="1:12" ht="18.75">
      <c r="A329" s="463" t="s">
        <v>28</v>
      </c>
      <c r="B329" s="464"/>
      <c r="C329" s="464"/>
      <c r="D329" s="464"/>
      <c r="E329" s="464"/>
      <c r="F329" s="308" t="s">
        <v>29</v>
      </c>
      <c r="G329" s="309">
        <v>1.33</v>
      </c>
      <c r="H329" s="303"/>
      <c r="I329" s="310">
        <f>G327*G329</f>
        <v>55.1019</v>
      </c>
      <c r="J329" s="150"/>
      <c r="K329" s="150"/>
      <c r="L329" s="150"/>
    </row>
    <row r="330" spans="1:12" ht="19.5">
      <c r="A330" s="311" t="s">
        <v>30</v>
      </c>
      <c r="B330" s="303"/>
      <c r="C330" s="303"/>
      <c r="D330" s="303"/>
      <c r="E330" s="303"/>
      <c r="F330" s="303"/>
      <c r="G330" s="312"/>
      <c r="H330" s="303"/>
      <c r="I330" s="286">
        <f>I328+I329</f>
        <v>55.1019</v>
      </c>
      <c r="J330" s="150"/>
      <c r="K330" s="150"/>
      <c r="L330" s="150"/>
    </row>
    <row r="331" spans="1:12" ht="19.5">
      <c r="A331" s="311" t="s">
        <v>31</v>
      </c>
      <c r="B331" s="313"/>
      <c r="C331" s="303"/>
      <c r="D331" s="303"/>
      <c r="E331" s="303"/>
      <c r="F331" s="303"/>
      <c r="G331" s="314">
        <v>30.2</v>
      </c>
      <c r="H331" s="303" t="s">
        <v>32</v>
      </c>
      <c r="I331" s="286">
        <f>ROUND((I330*G331/100),2)</f>
        <v>16.64</v>
      </c>
      <c r="J331" s="150"/>
      <c r="K331" s="150"/>
      <c r="L331" s="150"/>
    </row>
    <row r="332" spans="1:12" ht="19.5">
      <c r="A332" s="311" t="s">
        <v>33</v>
      </c>
      <c r="B332" s="313"/>
      <c r="C332" s="303"/>
      <c r="D332" s="303"/>
      <c r="E332" s="303"/>
      <c r="F332" s="304" t="s">
        <v>34</v>
      </c>
      <c r="G332" s="303"/>
      <c r="H332" s="303"/>
      <c r="I332" s="286">
        <f>ROUND(F337,2)</f>
        <v>0</v>
      </c>
      <c r="J332" s="150"/>
      <c r="K332" s="150"/>
      <c r="L332" s="150"/>
    </row>
    <row r="333" spans="1:12" ht="56.25">
      <c r="A333" s="315" t="s">
        <v>35</v>
      </c>
      <c r="B333" s="316" t="s">
        <v>36</v>
      </c>
      <c r="C333" s="317" t="s">
        <v>37</v>
      </c>
      <c r="D333" s="318" t="s">
        <v>38</v>
      </c>
      <c r="E333" s="318" t="s">
        <v>39</v>
      </c>
      <c r="F333" s="318" t="s">
        <v>40</v>
      </c>
      <c r="G333" s="288"/>
      <c r="H333" s="288"/>
      <c r="I333" s="289"/>
      <c r="J333" s="150"/>
      <c r="K333" s="150"/>
      <c r="L333" s="150"/>
    </row>
    <row r="334" spans="1:12" ht="18.75">
      <c r="A334" s="294" t="s">
        <v>41</v>
      </c>
      <c r="B334" s="295"/>
      <c r="C334" s="295"/>
      <c r="D334" s="319"/>
      <c r="E334" s="320"/>
      <c r="F334" s="320">
        <f>E334*C334</f>
        <v>0</v>
      </c>
      <c r="G334" s="321"/>
      <c r="H334" s="288"/>
      <c r="I334" s="289"/>
      <c r="J334" s="150"/>
      <c r="K334" s="150"/>
      <c r="L334" s="150"/>
    </row>
    <row r="335" spans="1:12" ht="18.75">
      <c r="A335" s="294" t="s">
        <v>43</v>
      </c>
      <c r="B335" s="295"/>
      <c r="C335" s="295"/>
      <c r="D335" s="319"/>
      <c r="E335" s="320"/>
      <c r="F335" s="320">
        <f>E335*C335</f>
        <v>0</v>
      </c>
      <c r="G335" s="321"/>
      <c r="H335" s="288"/>
      <c r="I335" s="289"/>
      <c r="J335" s="150"/>
      <c r="K335" s="150"/>
      <c r="L335" s="150"/>
    </row>
    <row r="336" spans="1:12" ht="37.5">
      <c r="A336" s="294" t="s">
        <v>44</v>
      </c>
      <c r="B336" s="295"/>
      <c r="C336" s="295"/>
      <c r="D336" s="319"/>
      <c r="E336" s="320"/>
      <c r="F336" s="320">
        <f>E336*C336</f>
        <v>0</v>
      </c>
      <c r="G336" s="321"/>
      <c r="H336" s="288"/>
      <c r="I336" s="289"/>
      <c r="J336" s="150"/>
      <c r="K336" s="150"/>
      <c r="L336" s="150"/>
    </row>
    <row r="337" spans="1:12" ht="18.75">
      <c r="A337" s="322" t="s">
        <v>46</v>
      </c>
      <c r="B337" s="299"/>
      <c r="C337" s="299"/>
      <c r="D337" s="323"/>
      <c r="E337" s="301"/>
      <c r="F337" s="324">
        <f>SUM(F334:F336)</f>
        <v>0</v>
      </c>
      <c r="G337" s="321"/>
      <c r="H337" s="288"/>
      <c r="I337" s="289"/>
      <c r="J337" s="150"/>
      <c r="K337" s="150"/>
      <c r="L337" s="150"/>
    </row>
    <row r="338" spans="1:12" ht="19.5">
      <c r="A338" s="311" t="s">
        <v>47</v>
      </c>
      <c r="B338" s="303"/>
      <c r="C338" s="303"/>
      <c r="D338" s="303"/>
      <c r="E338" s="303"/>
      <c r="F338" s="303"/>
      <c r="G338" s="303"/>
      <c r="H338" s="303"/>
      <c r="I338" s="286">
        <f>ROUND(F344,2)</f>
        <v>0</v>
      </c>
      <c r="J338" s="150"/>
      <c r="K338" s="150"/>
      <c r="L338" s="150"/>
    </row>
    <row r="339" spans="1:12" ht="93.75">
      <c r="A339" s="325" t="s">
        <v>35</v>
      </c>
      <c r="B339" s="326" t="s">
        <v>48</v>
      </c>
      <c r="C339" s="327" t="s">
        <v>49</v>
      </c>
      <c r="D339" s="326" t="s">
        <v>50</v>
      </c>
      <c r="E339" s="288"/>
      <c r="F339" s="288"/>
      <c r="G339" s="288"/>
      <c r="H339" s="288"/>
      <c r="I339" s="289"/>
      <c r="J339" s="150"/>
      <c r="K339" s="150"/>
      <c r="L339" s="150"/>
    </row>
    <row r="340" spans="1:12" ht="18.75">
      <c r="A340" s="328" t="s">
        <v>435</v>
      </c>
      <c r="B340" s="329">
        <v>21055.38</v>
      </c>
      <c r="C340" s="291">
        <v>0</v>
      </c>
      <c r="D340" s="330">
        <f>B340*C340/100</f>
        <v>0</v>
      </c>
      <c r="E340" s="288"/>
      <c r="F340" s="288"/>
      <c r="G340" s="288"/>
      <c r="H340" s="288"/>
      <c r="I340" s="289"/>
      <c r="J340" s="150"/>
      <c r="K340" s="150"/>
      <c r="L340" s="150"/>
    </row>
    <row r="341" spans="1:12" ht="18.75">
      <c r="A341" s="331" t="s">
        <v>436</v>
      </c>
      <c r="B341" s="332">
        <v>16579.08</v>
      </c>
      <c r="C341" s="291">
        <v>0</v>
      </c>
      <c r="D341" s="330">
        <f>B341*C341/100</f>
        <v>0</v>
      </c>
      <c r="E341" s="288"/>
      <c r="F341" s="288"/>
      <c r="G341" s="288"/>
      <c r="H341" s="288"/>
      <c r="I341" s="289"/>
      <c r="J341" s="150"/>
      <c r="K341" s="150"/>
      <c r="L341" s="150"/>
    </row>
    <row r="342" spans="1:12" ht="18.75">
      <c r="A342" s="319" t="s">
        <v>53</v>
      </c>
      <c r="B342" s="319"/>
      <c r="C342" s="319"/>
      <c r="D342" s="330">
        <f>SUM(D340:D341)</f>
        <v>0</v>
      </c>
      <c r="E342" s="288"/>
      <c r="F342" s="288"/>
      <c r="G342" s="288"/>
      <c r="H342" s="288"/>
      <c r="I342" s="289"/>
      <c r="J342" s="150"/>
      <c r="K342" s="150"/>
      <c r="L342" s="150"/>
    </row>
    <row r="343" spans="1:12" ht="131.25">
      <c r="A343" s="333" t="s">
        <v>54</v>
      </c>
      <c r="B343" s="319"/>
      <c r="C343" s="293" t="s">
        <v>752</v>
      </c>
      <c r="D343" s="319"/>
      <c r="E343" s="334" t="s">
        <v>56</v>
      </c>
      <c r="F343" s="467" t="s">
        <v>57</v>
      </c>
      <c r="G343" s="468"/>
      <c r="H343" s="288"/>
      <c r="I343" s="289"/>
      <c r="J343" s="150"/>
      <c r="K343" s="150"/>
      <c r="L343" s="150"/>
    </row>
    <row r="344" spans="1:12" ht="19.5">
      <c r="A344" s="330">
        <f>D342</f>
        <v>0</v>
      </c>
      <c r="B344" s="292"/>
      <c r="C344" s="297">
        <f>D325*60*12</f>
        <v>105844.4712</v>
      </c>
      <c r="D344" s="292"/>
      <c r="E344" s="292">
        <f>F326</f>
        <v>15</v>
      </c>
      <c r="F344" s="469">
        <f>(A344/C344*E344)</f>
        <v>0</v>
      </c>
      <c r="G344" s="470"/>
      <c r="H344" s="288"/>
      <c r="I344" s="289"/>
      <c r="J344" s="150"/>
      <c r="K344" s="150"/>
      <c r="L344" s="150"/>
    </row>
    <row r="345" spans="1:12" ht="19.5">
      <c r="A345" s="335" t="s">
        <v>58</v>
      </c>
      <c r="B345" s="336"/>
      <c r="C345" s="288"/>
      <c r="D345" s="337"/>
      <c r="E345" s="338"/>
      <c r="F345" s="288"/>
      <c r="G345" s="288"/>
      <c r="H345" s="288"/>
      <c r="I345" s="339">
        <f>I346+I348+I349</f>
        <v>429.02</v>
      </c>
      <c r="J345" s="150"/>
      <c r="K345" s="150"/>
      <c r="L345" s="150"/>
    </row>
    <row r="346" spans="1:12" ht="19.5">
      <c r="A346" s="311" t="s">
        <v>59</v>
      </c>
      <c r="B346" s="313"/>
      <c r="C346" s="303"/>
      <c r="D346" s="304"/>
      <c r="E346" s="340"/>
      <c r="F346" s="303"/>
      <c r="G346" s="303"/>
      <c r="H346" s="303"/>
      <c r="I346" s="286">
        <v>24.59</v>
      </c>
      <c r="J346" s="150"/>
      <c r="K346" s="150"/>
      <c r="L346" s="150"/>
    </row>
    <row r="347" spans="1:12" ht="12.75" customHeight="1">
      <c r="A347" s="463" t="s">
        <v>60</v>
      </c>
      <c r="B347" s="464"/>
      <c r="C347" s="464"/>
      <c r="D347" s="464"/>
      <c r="E347" s="464"/>
      <c r="F347" s="341" t="s">
        <v>61</v>
      </c>
      <c r="G347" s="342">
        <v>1.05</v>
      </c>
      <c r="H347" s="288"/>
      <c r="I347" s="343"/>
      <c r="J347" s="150"/>
      <c r="K347" s="150"/>
      <c r="L347" s="150"/>
    </row>
    <row r="348" spans="1:12" ht="19.5">
      <c r="A348" s="311" t="s">
        <v>62</v>
      </c>
      <c r="B348" s="313"/>
      <c r="C348" s="303"/>
      <c r="D348" s="303"/>
      <c r="E348" s="303"/>
      <c r="F348" s="303"/>
      <c r="G348" s="314">
        <v>30.2</v>
      </c>
      <c r="H348" s="303" t="s">
        <v>32</v>
      </c>
      <c r="I348" s="286">
        <f>ROUND(I346*G348%,2)</f>
        <v>7.43</v>
      </c>
      <c r="J348" s="150"/>
      <c r="K348" s="150"/>
      <c r="L348" s="150"/>
    </row>
    <row r="349" spans="1:12" ht="19.5">
      <c r="A349" s="344" t="s">
        <v>63</v>
      </c>
      <c r="B349" s="345"/>
      <c r="C349" s="345"/>
      <c r="D349" s="346"/>
      <c r="E349" s="347"/>
      <c r="F349" s="345"/>
      <c r="G349" s="345"/>
      <c r="H349" s="345"/>
      <c r="I349" s="348">
        <v>397</v>
      </c>
      <c r="J349" s="150"/>
      <c r="K349" s="150"/>
      <c r="L349" s="150"/>
    </row>
    <row r="350" spans="1:12" ht="18.75">
      <c r="A350" s="461" t="s">
        <v>64</v>
      </c>
      <c r="B350" s="462"/>
      <c r="C350" s="462"/>
      <c r="D350" s="462"/>
      <c r="E350" s="349"/>
      <c r="F350" s="350" t="s">
        <v>65</v>
      </c>
      <c r="G350" s="351">
        <v>1.92</v>
      </c>
      <c r="H350" s="352"/>
      <c r="I350" s="353"/>
      <c r="J350" s="150"/>
      <c r="K350" s="150"/>
      <c r="L350" s="150"/>
    </row>
    <row r="351" spans="1:12" ht="19.5">
      <c r="A351" s="284" t="s">
        <v>66</v>
      </c>
      <c r="B351" s="354"/>
      <c r="C351" s="303"/>
      <c r="D351" s="303"/>
      <c r="E351" s="303"/>
      <c r="F351" s="303"/>
      <c r="G351" s="303"/>
      <c r="H351" s="303"/>
      <c r="I351" s="286">
        <f>I345+I322</f>
        <v>500.76189999999997</v>
      </c>
      <c r="J351" s="150"/>
      <c r="K351" s="150"/>
      <c r="L351" s="150"/>
    </row>
    <row r="352" spans="1:12" ht="19.5">
      <c r="A352" s="284" t="s">
        <v>72</v>
      </c>
      <c r="B352" s="354"/>
      <c r="C352" s="303"/>
      <c r="D352" s="303"/>
      <c r="E352" s="303"/>
      <c r="F352" s="303"/>
      <c r="G352" s="355">
        <f>I353/I351-1</f>
        <v>-0.0015214815663890935</v>
      </c>
      <c r="H352" s="303"/>
      <c r="I352" s="286">
        <f>I353-I351</f>
        <v>-0.7618999999999687</v>
      </c>
      <c r="J352" s="150"/>
      <c r="K352" s="150"/>
      <c r="L352" s="150"/>
    </row>
    <row r="353" spans="1:12" ht="19.5">
      <c r="A353" s="284" t="s">
        <v>67</v>
      </c>
      <c r="B353" s="354"/>
      <c r="C353" s="303"/>
      <c r="D353" s="303"/>
      <c r="E353" s="303"/>
      <c r="F353" s="303"/>
      <c r="G353" s="303"/>
      <c r="H353" s="303"/>
      <c r="I353" s="286">
        <v>500</v>
      </c>
      <c r="J353" s="150"/>
      <c r="K353" s="150"/>
      <c r="L353" s="150"/>
    </row>
    <row r="354" spans="1:12" ht="18.75">
      <c r="A354" s="234"/>
      <c r="B354" s="234"/>
      <c r="C354" s="234"/>
      <c r="D354" s="234"/>
      <c r="E354" s="234"/>
      <c r="F354" s="234"/>
      <c r="G354" s="234"/>
      <c r="H354" s="234"/>
      <c r="I354" s="276"/>
      <c r="J354" s="150"/>
      <c r="K354" s="150"/>
      <c r="L354" s="150"/>
    </row>
    <row r="355" spans="1:12" ht="34.5" customHeight="1">
      <c r="A355" s="278" t="s">
        <v>68</v>
      </c>
      <c r="B355" s="234"/>
      <c r="C355" s="234"/>
      <c r="D355" s="234"/>
      <c r="E355" s="234"/>
      <c r="F355" s="234"/>
      <c r="G355" s="352" t="s">
        <v>462</v>
      </c>
      <c r="H355" s="234"/>
      <c r="I355" s="276"/>
      <c r="J355" s="150"/>
      <c r="K355" s="150"/>
      <c r="L355" s="150"/>
    </row>
    <row r="356" spans="1:12" ht="44.25" customHeight="1">
      <c r="A356" s="234" t="s">
        <v>461</v>
      </c>
      <c r="B356" s="234"/>
      <c r="C356" s="234"/>
      <c r="D356" s="234"/>
      <c r="E356" s="234"/>
      <c r="F356" s="234"/>
      <c r="G356" s="234"/>
      <c r="H356" s="234"/>
      <c r="I356" s="276"/>
      <c r="J356" s="150"/>
      <c r="K356" s="150"/>
      <c r="L356" s="150"/>
    </row>
    <row r="357" spans="1:9" ht="33.75">
      <c r="A357" s="60" t="s">
        <v>35</v>
      </c>
      <c r="B357" s="61" t="s">
        <v>48</v>
      </c>
      <c r="C357" s="62" t="s">
        <v>49</v>
      </c>
      <c r="D357" s="61" t="s">
        <v>50</v>
      </c>
      <c r="E357" s="63"/>
      <c r="F357" s="63"/>
      <c r="G357" s="63"/>
      <c r="H357" s="30"/>
      <c r="I357" s="31"/>
    </row>
    <row r="358" spans="1:9" ht="12.75">
      <c r="A358" s="64" t="s">
        <v>435</v>
      </c>
      <c r="B358" s="65">
        <v>21055.38</v>
      </c>
      <c r="C358" s="26">
        <v>0</v>
      </c>
      <c r="D358" s="66">
        <f>B358*C358/100</f>
        <v>0</v>
      </c>
      <c r="E358" s="63"/>
      <c r="F358" s="63"/>
      <c r="G358" s="63"/>
      <c r="H358" s="30"/>
      <c r="I358" s="31"/>
    </row>
    <row r="359" spans="1:9" ht="24">
      <c r="A359" s="64" t="s">
        <v>439</v>
      </c>
      <c r="B359" s="68">
        <v>1400</v>
      </c>
      <c r="C359" s="26">
        <v>0</v>
      </c>
      <c r="D359" s="66">
        <f>B359*C359/100</f>
        <v>0</v>
      </c>
      <c r="E359" s="63"/>
      <c r="F359" s="63"/>
      <c r="G359" s="63"/>
      <c r="H359" s="30"/>
      <c r="I359" s="31"/>
    </row>
    <row r="360" spans="1:9" ht="12.75">
      <c r="A360" s="69" t="s">
        <v>53</v>
      </c>
      <c r="B360" s="69"/>
      <c r="C360" s="69"/>
      <c r="D360" s="66">
        <f>SUM(D358:D359)</f>
        <v>0</v>
      </c>
      <c r="E360" s="63"/>
      <c r="F360" s="63"/>
      <c r="G360" s="63"/>
      <c r="H360" s="30"/>
      <c r="I360" s="31"/>
    </row>
    <row r="361" spans="1:9" ht="45">
      <c r="A361" s="70" t="s">
        <v>54</v>
      </c>
      <c r="B361" s="71"/>
      <c r="C361" s="28" t="s">
        <v>55</v>
      </c>
      <c r="D361" s="71"/>
      <c r="E361" s="72" t="s">
        <v>56</v>
      </c>
      <c r="F361" s="373" t="s">
        <v>57</v>
      </c>
      <c r="G361" s="374"/>
      <c r="H361" s="30"/>
      <c r="I361" s="31"/>
    </row>
    <row r="362" spans="1:9" ht="12.75">
      <c r="A362" s="66">
        <f>D360</f>
        <v>0</v>
      </c>
      <c r="B362" s="73"/>
      <c r="C362" s="120">
        <f>D343*60*12</f>
        <v>0</v>
      </c>
      <c r="D362" s="73"/>
      <c r="E362" s="73">
        <f>F344</f>
        <v>0</v>
      </c>
      <c r="F362" s="375" t="e">
        <f>(A362/C362*E362)</f>
        <v>#DIV/0!</v>
      </c>
      <c r="G362" s="376"/>
      <c r="H362" s="30"/>
      <c r="I362" s="31"/>
    </row>
    <row r="363" spans="1:9" ht="15">
      <c r="A363" s="74" t="s">
        <v>58</v>
      </c>
      <c r="B363" s="75"/>
      <c r="C363" s="30"/>
      <c r="D363" s="76"/>
      <c r="E363" s="77"/>
      <c r="F363" s="30"/>
      <c r="G363" s="30"/>
      <c r="H363" s="30"/>
      <c r="I363" s="78">
        <f>I364+I366+I367</f>
        <v>121.52000000000001</v>
      </c>
    </row>
    <row r="364" spans="1:9" ht="15">
      <c r="A364" s="48" t="s">
        <v>59</v>
      </c>
      <c r="B364" s="50"/>
      <c r="C364" s="40"/>
      <c r="D364" s="41"/>
      <c r="E364" s="79"/>
      <c r="F364" s="40"/>
      <c r="G364" s="40"/>
      <c r="H364" s="40"/>
      <c r="I364" s="21">
        <v>40.38</v>
      </c>
    </row>
    <row r="365" spans="1:9" ht="15">
      <c r="A365" s="377" t="s">
        <v>60</v>
      </c>
      <c r="B365" s="378"/>
      <c r="C365" s="378"/>
      <c r="D365" s="378"/>
      <c r="E365" s="378"/>
      <c r="F365" s="81" t="s">
        <v>61</v>
      </c>
      <c r="G365" s="82">
        <v>1.05</v>
      </c>
      <c r="H365" s="30"/>
      <c r="I365" s="83"/>
    </row>
    <row r="366" spans="1:9" ht="15">
      <c r="A366" s="48" t="s">
        <v>62</v>
      </c>
      <c r="B366" s="50"/>
      <c r="C366" s="40"/>
      <c r="D366" s="40"/>
      <c r="E366" s="40"/>
      <c r="F366" s="40"/>
      <c r="G366" s="51">
        <v>30.2</v>
      </c>
      <c r="H366" s="40" t="s">
        <v>32</v>
      </c>
      <c r="I366" s="21">
        <f>ROUND(I364*G366%,2)</f>
        <v>12.19</v>
      </c>
    </row>
    <row r="367" spans="1:9" ht="15">
      <c r="A367" s="84" t="s">
        <v>63</v>
      </c>
      <c r="B367" s="85"/>
      <c r="C367" s="85"/>
      <c r="D367" s="86"/>
      <c r="E367" s="87"/>
      <c r="F367" s="85"/>
      <c r="G367" s="85"/>
      <c r="H367" s="85"/>
      <c r="I367" s="88">
        <v>68.95</v>
      </c>
    </row>
    <row r="368" spans="1:9" ht="15">
      <c r="A368" s="379" t="s">
        <v>64</v>
      </c>
      <c r="B368" s="380"/>
      <c r="C368" s="380"/>
      <c r="D368" s="380"/>
      <c r="E368" s="89"/>
      <c r="F368" s="90" t="s">
        <v>65</v>
      </c>
      <c r="G368" s="91">
        <v>1.92</v>
      </c>
      <c r="H368" s="92"/>
      <c r="I368" s="93"/>
    </row>
    <row r="369" spans="1:9" ht="15">
      <c r="A369" s="18" t="s">
        <v>66</v>
      </c>
      <c r="B369" s="94"/>
      <c r="C369" s="40"/>
      <c r="D369" s="40"/>
      <c r="E369" s="40"/>
      <c r="F369" s="40"/>
      <c r="G369" s="40"/>
      <c r="H369" s="40"/>
      <c r="I369" s="21">
        <f>I363+I340</f>
        <v>121.52000000000001</v>
      </c>
    </row>
    <row r="370" spans="1:9" ht="15">
      <c r="A370" s="18" t="s">
        <v>72</v>
      </c>
      <c r="B370" s="94"/>
      <c r="C370" s="40"/>
      <c r="D370" s="40"/>
      <c r="E370" s="40"/>
      <c r="F370" s="40"/>
      <c r="G370" s="95">
        <f>I371/I369-1</f>
        <v>0.48123765635286353</v>
      </c>
      <c r="H370" s="40"/>
      <c r="I370" s="21">
        <f>I371-I369</f>
        <v>58.47999999999999</v>
      </c>
    </row>
    <row r="371" spans="1:9" ht="15.75">
      <c r="A371" s="96" t="s">
        <v>67</v>
      </c>
      <c r="B371" s="97"/>
      <c r="C371" s="98"/>
      <c r="D371" s="98"/>
      <c r="E371" s="98"/>
      <c r="F371" s="98"/>
      <c r="G371" s="98"/>
      <c r="H371" s="98"/>
      <c r="I371" s="99">
        <v>180</v>
      </c>
    </row>
    <row r="373" spans="1:7" ht="15.75">
      <c r="A373" s="9" t="s">
        <v>68</v>
      </c>
      <c r="G373" s="92" t="s">
        <v>462</v>
      </c>
    </row>
    <row r="374" ht="12.75">
      <c r="A374" s="1" t="s">
        <v>461</v>
      </c>
    </row>
    <row r="395" spans="1:12" ht="18.75">
      <c r="A395" s="234"/>
      <c r="B395" s="234"/>
      <c r="C395" s="234"/>
      <c r="D395" s="234"/>
      <c r="E395" s="234"/>
      <c r="F395" s="234"/>
      <c r="G395" s="234"/>
      <c r="H395" s="234"/>
      <c r="I395" s="276"/>
      <c r="J395" s="150"/>
      <c r="K395" s="150"/>
      <c r="L395" s="150"/>
    </row>
    <row r="396" spans="1:12" ht="18.75">
      <c r="A396" s="234"/>
      <c r="B396" s="234"/>
      <c r="C396" s="234"/>
      <c r="D396" s="234"/>
      <c r="E396" s="234"/>
      <c r="F396" s="234"/>
      <c r="G396" s="234"/>
      <c r="H396" s="234"/>
      <c r="I396" s="276"/>
      <c r="J396" s="150"/>
      <c r="K396" s="150"/>
      <c r="L396" s="150"/>
    </row>
    <row r="397" spans="1:12" ht="18.75">
      <c r="A397" s="274"/>
      <c r="B397" s="234"/>
      <c r="C397" s="234"/>
      <c r="D397" s="234"/>
      <c r="E397" s="234"/>
      <c r="F397" s="275" t="s">
        <v>3</v>
      </c>
      <c r="G397" s="234"/>
      <c r="H397" s="234"/>
      <c r="I397" s="276"/>
      <c r="J397" s="150"/>
      <c r="K397" s="150"/>
      <c r="L397" s="150"/>
    </row>
    <row r="398" spans="1:12" ht="18.75">
      <c r="A398" s="234"/>
      <c r="B398" s="234"/>
      <c r="C398" s="234"/>
      <c r="D398" s="234"/>
      <c r="E398" s="234"/>
      <c r="F398" s="234" t="s">
        <v>73</v>
      </c>
      <c r="G398" s="234"/>
      <c r="H398" s="276" t="s">
        <v>716</v>
      </c>
      <c r="I398" s="150"/>
      <c r="J398" s="150"/>
      <c r="K398" s="150"/>
      <c r="L398" s="150"/>
    </row>
    <row r="399" spans="1:12" ht="18.75">
      <c r="A399" s="234"/>
      <c r="B399" s="234"/>
      <c r="C399" s="234"/>
      <c r="D399" s="234"/>
      <c r="E399" s="234"/>
      <c r="F399" s="234" t="s">
        <v>740</v>
      </c>
      <c r="G399" s="234"/>
      <c r="H399" s="234"/>
      <c r="I399" s="276" t="s">
        <v>717</v>
      </c>
      <c r="J399" s="150"/>
      <c r="K399" s="150"/>
      <c r="L399" s="150"/>
    </row>
    <row r="400" spans="1:12" ht="18.75">
      <c r="A400" s="12" t="s">
        <v>460</v>
      </c>
      <c r="B400" s="12"/>
      <c r="C400" s="12"/>
      <c r="D400" s="12"/>
      <c r="E400" s="12"/>
      <c r="F400" s="12"/>
      <c r="G400" s="12"/>
      <c r="H400" s="12"/>
      <c r="I400" s="277"/>
      <c r="J400" s="150"/>
      <c r="K400" s="150"/>
      <c r="L400" s="150"/>
    </row>
    <row r="401" spans="1:12" ht="18.75">
      <c r="A401" s="234"/>
      <c r="B401" s="12"/>
      <c r="C401" s="12"/>
      <c r="D401" s="12" t="s">
        <v>9</v>
      </c>
      <c r="E401" s="12"/>
      <c r="F401" s="12"/>
      <c r="G401" s="12"/>
      <c r="H401" s="12"/>
      <c r="I401" s="277"/>
      <c r="J401" s="150"/>
      <c r="K401" s="150"/>
      <c r="L401" s="150"/>
    </row>
    <row r="402" spans="1:12" ht="18.75">
      <c r="A402" s="278" t="s">
        <v>10</v>
      </c>
      <c r="B402" s="276"/>
      <c r="C402" s="276"/>
      <c r="D402" s="359" t="s">
        <v>437</v>
      </c>
      <c r="E402" s="12"/>
      <c r="F402" s="12"/>
      <c r="G402" s="12"/>
      <c r="H402" s="12"/>
      <c r="I402" s="276"/>
      <c r="J402" s="150"/>
      <c r="K402" s="150"/>
      <c r="L402" s="150"/>
    </row>
    <row r="403" spans="1:12" ht="18.75">
      <c r="A403" s="280" t="s">
        <v>12</v>
      </c>
      <c r="B403" s="276"/>
      <c r="C403" s="276"/>
      <c r="D403" s="338" t="s">
        <v>438</v>
      </c>
      <c r="E403" s="234"/>
      <c r="F403" s="280"/>
      <c r="G403" s="280"/>
      <c r="H403" s="282"/>
      <c r="I403" s="283"/>
      <c r="J403" s="150"/>
      <c r="K403" s="150"/>
      <c r="L403" s="150"/>
    </row>
    <row r="404" spans="1:12" ht="18.75">
      <c r="A404" s="234"/>
      <c r="B404" s="234"/>
      <c r="C404" s="234"/>
      <c r="D404" s="281"/>
      <c r="E404" s="234"/>
      <c r="F404" s="234"/>
      <c r="G404" s="234"/>
      <c r="H404" s="234"/>
      <c r="I404" s="276"/>
      <c r="J404" s="150"/>
      <c r="K404" s="150"/>
      <c r="L404" s="150"/>
    </row>
    <row r="405" spans="1:12" ht="18.75">
      <c r="A405" s="234"/>
      <c r="B405" s="279"/>
      <c r="C405" s="12"/>
      <c r="D405" s="12"/>
      <c r="E405" s="12"/>
      <c r="F405" s="12"/>
      <c r="G405" s="12"/>
      <c r="H405" s="12"/>
      <c r="I405" s="283" t="s">
        <v>14</v>
      </c>
      <c r="J405" s="150"/>
      <c r="K405" s="150"/>
      <c r="L405" s="150"/>
    </row>
    <row r="406" spans="1:12" ht="19.5">
      <c r="A406" s="284" t="s">
        <v>15</v>
      </c>
      <c r="B406" s="285"/>
      <c r="C406" s="20"/>
      <c r="D406" s="20"/>
      <c r="E406" s="20"/>
      <c r="F406" s="20"/>
      <c r="G406" s="20"/>
      <c r="H406" s="20"/>
      <c r="I406" s="286">
        <f>I414+I415+I416+I422</f>
        <v>147.84810000000002</v>
      </c>
      <c r="J406" s="150"/>
      <c r="K406" s="150"/>
      <c r="L406" s="150"/>
    </row>
    <row r="407" spans="1:12" ht="18.75">
      <c r="A407" s="287" t="s">
        <v>16</v>
      </c>
      <c r="B407" s="288"/>
      <c r="C407" s="288"/>
      <c r="D407" s="288"/>
      <c r="E407" s="288"/>
      <c r="F407" s="288"/>
      <c r="G407" s="288"/>
      <c r="H407" s="288"/>
      <c r="I407" s="289"/>
      <c r="J407" s="150"/>
      <c r="K407" s="150"/>
      <c r="L407" s="150"/>
    </row>
    <row r="408" spans="1:12" ht="93.75">
      <c r="A408" s="290" t="s">
        <v>17</v>
      </c>
      <c r="B408" s="291" t="s">
        <v>18</v>
      </c>
      <c r="C408" s="292" t="s">
        <v>19</v>
      </c>
      <c r="D408" s="293" t="s">
        <v>20</v>
      </c>
      <c r="E408" s="293" t="s">
        <v>21</v>
      </c>
      <c r="F408" s="293" t="s">
        <v>22</v>
      </c>
      <c r="G408" s="292" t="s">
        <v>23</v>
      </c>
      <c r="H408" s="288"/>
      <c r="I408" s="289"/>
      <c r="J408" s="150"/>
      <c r="K408" s="150"/>
      <c r="L408" s="150"/>
    </row>
    <row r="409" spans="1:12" ht="18.75">
      <c r="A409" s="294" t="s">
        <v>24</v>
      </c>
      <c r="B409" s="295">
        <v>1</v>
      </c>
      <c r="C409" s="295">
        <v>15612</v>
      </c>
      <c r="D409" s="296">
        <f>159.27*0.923</f>
        <v>147.00621</v>
      </c>
      <c r="E409" s="297">
        <f>D409*60</f>
        <v>8820.3726</v>
      </c>
      <c r="F409" s="292">
        <v>13</v>
      </c>
      <c r="G409" s="295">
        <f>B409*C409/E409*F409</f>
        <v>23.009912302344233</v>
      </c>
      <c r="H409" s="288"/>
      <c r="I409" s="289"/>
      <c r="J409" s="150"/>
      <c r="K409" s="150"/>
      <c r="L409" s="150"/>
    </row>
    <row r="410" spans="1:12" ht="37.5">
      <c r="A410" s="298" t="s">
        <v>25</v>
      </c>
      <c r="B410" s="299">
        <v>1</v>
      </c>
      <c r="C410" s="299">
        <v>13952</v>
      </c>
      <c r="D410" s="296">
        <f>159.27*0.923</f>
        <v>147.00621</v>
      </c>
      <c r="E410" s="300">
        <f>D410*60</f>
        <v>8820.3726</v>
      </c>
      <c r="F410" s="301">
        <v>13</v>
      </c>
      <c r="G410" s="299">
        <f>B410*C410/E410*F410</f>
        <v>20.56330364093689</v>
      </c>
      <c r="H410" s="288"/>
      <c r="I410" s="289"/>
      <c r="J410" s="150"/>
      <c r="K410" s="150"/>
      <c r="L410" s="150"/>
    </row>
    <row r="411" spans="1:12" ht="18.75">
      <c r="A411" s="302" t="s">
        <v>26</v>
      </c>
      <c r="B411" s="303"/>
      <c r="C411" s="304"/>
      <c r="D411" s="304"/>
      <c r="E411" s="304"/>
      <c r="F411" s="304"/>
      <c r="G411" s="305">
        <f>ROUND((G409+G410),2)</f>
        <v>43.57</v>
      </c>
      <c r="H411" s="288"/>
      <c r="I411" s="276"/>
      <c r="J411" s="150"/>
      <c r="K411" s="150"/>
      <c r="L411" s="150"/>
    </row>
    <row r="412" spans="1:12" ht="18.75">
      <c r="A412" s="465" t="s">
        <v>751</v>
      </c>
      <c r="B412" s="466"/>
      <c r="C412" s="466"/>
      <c r="D412" s="466"/>
      <c r="E412" s="466"/>
      <c r="F412" s="466"/>
      <c r="G412" s="306"/>
      <c r="H412" s="288"/>
      <c r="I412" s="307">
        <f>G411*G412</f>
        <v>0</v>
      </c>
      <c r="J412" s="150"/>
      <c r="K412" s="150"/>
      <c r="L412" s="150"/>
    </row>
    <row r="413" spans="1:12" ht="18.75">
      <c r="A413" s="463" t="s">
        <v>28</v>
      </c>
      <c r="B413" s="464"/>
      <c r="C413" s="464"/>
      <c r="D413" s="464"/>
      <c r="E413" s="464"/>
      <c r="F413" s="308" t="s">
        <v>29</v>
      </c>
      <c r="G413" s="309">
        <v>1.33</v>
      </c>
      <c r="H413" s="303"/>
      <c r="I413" s="310">
        <f>G411*G413</f>
        <v>57.948100000000004</v>
      </c>
      <c r="J413" s="150"/>
      <c r="K413" s="150"/>
      <c r="L413" s="150"/>
    </row>
    <row r="414" spans="1:12" ht="19.5">
      <c r="A414" s="311" t="s">
        <v>30</v>
      </c>
      <c r="B414" s="303"/>
      <c r="C414" s="303"/>
      <c r="D414" s="303"/>
      <c r="E414" s="303"/>
      <c r="F414" s="303"/>
      <c r="G414" s="312"/>
      <c r="H414" s="303"/>
      <c r="I414" s="286">
        <f>I412+I413</f>
        <v>57.948100000000004</v>
      </c>
      <c r="J414" s="150"/>
      <c r="K414" s="150"/>
      <c r="L414" s="150"/>
    </row>
    <row r="415" spans="1:12" ht="19.5">
      <c r="A415" s="311" t="s">
        <v>31</v>
      </c>
      <c r="B415" s="313"/>
      <c r="C415" s="303"/>
      <c r="D415" s="303"/>
      <c r="E415" s="303"/>
      <c r="F415" s="303"/>
      <c r="G415" s="314">
        <v>30.2</v>
      </c>
      <c r="H415" s="303" t="s">
        <v>32</v>
      </c>
      <c r="I415" s="286">
        <f>ROUND((I414*G415/100),2)</f>
        <v>17.5</v>
      </c>
      <c r="J415" s="150"/>
      <c r="K415" s="150"/>
      <c r="L415" s="150"/>
    </row>
    <row r="416" spans="1:12" ht="19.5">
      <c r="A416" s="311" t="s">
        <v>33</v>
      </c>
      <c r="B416" s="313"/>
      <c r="C416" s="303"/>
      <c r="D416" s="303"/>
      <c r="E416" s="303"/>
      <c r="F416" s="304" t="s">
        <v>34</v>
      </c>
      <c r="G416" s="303"/>
      <c r="H416" s="303"/>
      <c r="I416" s="286">
        <f>ROUND(F421,2)</f>
        <v>0</v>
      </c>
      <c r="J416" s="150"/>
      <c r="K416" s="150"/>
      <c r="L416" s="150"/>
    </row>
    <row r="417" spans="1:12" ht="56.25">
      <c r="A417" s="315" t="s">
        <v>35</v>
      </c>
      <c r="B417" s="316" t="s">
        <v>36</v>
      </c>
      <c r="C417" s="317" t="s">
        <v>37</v>
      </c>
      <c r="D417" s="318" t="s">
        <v>38</v>
      </c>
      <c r="E417" s="318" t="s">
        <v>39</v>
      </c>
      <c r="F417" s="318" t="s">
        <v>40</v>
      </c>
      <c r="G417" s="288"/>
      <c r="H417" s="288"/>
      <c r="I417" s="289"/>
      <c r="J417" s="150"/>
      <c r="K417" s="150"/>
      <c r="L417" s="150"/>
    </row>
    <row r="418" spans="1:12" ht="18.75">
      <c r="A418" s="294" t="s">
        <v>41</v>
      </c>
      <c r="B418" s="295"/>
      <c r="C418" s="295"/>
      <c r="D418" s="319"/>
      <c r="E418" s="320"/>
      <c r="F418" s="320">
        <f>E418*C418</f>
        <v>0</v>
      </c>
      <c r="G418" s="321"/>
      <c r="H418" s="288"/>
      <c r="I418" s="289"/>
      <c r="J418" s="150"/>
      <c r="K418" s="150"/>
      <c r="L418" s="150"/>
    </row>
    <row r="419" spans="1:12" ht="18.75">
      <c r="A419" s="294" t="s">
        <v>43</v>
      </c>
      <c r="B419" s="295"/>
      <c r="C419" s="295"/>
      <c r="D419" s="319"/>
      <c r="E419" s="320"/>
      <c r="F419" s="320">
        <f>E419*C419</f>
        <v>0</v>
      </c>
      <c r="G419" s="321"/>
      <c r="H419" s="288"/>
      <c r="I419" s="289"/>
      <c r="J419" s="150"/>
      <c r="K419" s="150"/>
      <c r="L419" s="150"/>
    </row>
    <row r="420" spans="1:12" ht="37.5">
      <c r="A420" s="294" t="s">
        <v>44</v>
      </c>
      <c r="B420" s="295"/>
      <c r="C420" s="295"/>
      <c r="D420" s="319"/>
      <c r="E420" s="320"/>
      <c r="F420" s="320">
        <f>E420*C420</f>
        <v>0</v>
      </c>
      <c r="G420" s="321"/>
      <c r="H420" s="288"/>
      <c r="I420" s="289"/>
      <c r="J420" s="150"/>
      <c r="K420" s="150"/>
      <c r="L420" s="150"/>
    </row>
    <row r="421" spans="1:12" ht="18.75">
      <c r="A421" s="322" t="s">
        <v>46</v>
      </c>
      <c r="B421" s="299"/>
      <c r="C421" s="299"/>
      <c r="D421" s="323"/>
      <c r="E421" s="301"/>
      <c r="F421" s="324">
        <f>SUM(F418:F420)</f>
        <v>0</v>
      </c>
      <c r="G421" s="321"/>
      <c r="H421" s="288"/>
      <c r="I421" s="289"/>
      <c r="J421" s="150"/>
      <c r="K421" s="150"/>
      <c r="L421" s="150"/>
    </row>
    <row r="422" spans="1:12" ht="19.5">
      <c r="A422" s="311" t="s">
        <v>47</v>
      </c>
      <c r="B422" s="303"/>
      <c r="C422" s="303"/>
      <c r="D422" s="303"/>
      <c r="E422" s="303"/>
      <c r="F422" s="303"/>
      <c r="G422" s="303"/>
      <c r="H422" s="303"/>
      <c r="I422" s="286">
        <f>ROUND(F428,2)</f>
        <v>72.4</v>
      </c>
      <c r="J422" s="150"/>
      <c r="K422" s="150"/>
      <c r="L422" s="150"/>
    </row>
    <row r="423" spans="1:12" ht="93.75">
      <c r="A423" s="325" t="s">
        <v>35</v>
      </c>
      <c r="B423" s="326" t="s">
        <v>48</v>
      </c>
      <c r="C423" s="327" t="s">
        <v>49</v>
      </c>
      <c r="D423" s="326" t="s">
        <v>50</v>
      </c>
      <c r="E423" s="288"/>
      <c r="F423" s="288"/>
      <c r="G423" s="288"/>
      <c r="H423" s="288"/>
      <c r="I423" s="289"/>
      <c r="J423" s="150"/>
      <c r="K423" s="150"/>
      <c r="L423" s="150"/>
    </row>
    <row r="424" spans="1:12" ht="18.75">
      <c r="A424" s="328" t="s">
        <v>435</v>
      </c>
      <c r="B424" s="329">
        <v>21055.38</v>
      </c>
      <c r="C424" s="291">
        <v>0</v>
      </c>
      <c r="D424" s="330">
        <f>B424*C424/100</f>
        <v>0</v>
      </c>
      <c r="E424" s="288"/>
      <c r="F424" s="288"/>
      <c r="G424" s="288"/>
      <c r="H424" s="288"/>
      <c r="I424" s="289"/>
      <c r="J424" s="150"/>
      <c r="K424" s="150"/>
      <c r="L424" s="150"/>
    </row>
    <row r="425" spans="1:12" ht="56.25">
      <c r="A425" s="328" t="s">
        <v>439</v>
      </c>
      <c r="B425" s="332">
        <v>1400</v>
      </c>
      <c r="C425" s="291">
        <v>0</v>
      </c>
      <c r="D425" s="330">
        <f>B425*C425/100</f>
        <v>0</v>
      </c>
      <c r="E425" s="288"/>
      <c r="F425" s="288"/>
      <c r="G425" s="288"/>
      <c r="H425" s="288"/>
      <c r="I425" s="289"/>
      <c r="J425" s="150"/>
      <c r="K425" s="150"/>
      <c r="L425" s="150"/>
    </row>
    <row r="426" spans="1:12" ht="18.75">
      <c r="A426" s="319" t="s">
        <v>53</v>
      </c>
      <c r="B426" s="319"/>
      <c r="C426" s="319"/>
      <c r="D426" s="330">
        <f>SUM(D424:D425)</f>
        <v>0</v>
      </c>
      <c r="E426" s="288"/>
      <c r="F426" s="288"/>
      <c r="G426" s="288"/>
      <c r="H426" s="288"/>
      <c r="I426" s="289"/>
      <c r="J426" s="150"/>
      <c r="K426" s="150"/>
      <c r="L426" s="150"/>
    </row>
    <row r="427" spans="1:12" ht="131.25">
      <c r="A427" s="333" t="s">
        <v>54</v>
      </c>
      <c r="B427" s="319"/>
      <c r="C427" s="293" t="s">
        <v>752</v>
      </c>
      <c r="D427" s="319"/>
      <c r="E427" s="334" t="s">
        <v>56</v>
      </c>
      <c r="F427" s="467" t="s">
        <v>57</v>
      </c>
      <c r="G427" s="468"/>
      <c r="H427" s="288"/>
      <c r="I427" s="289"/>
      <c r="J427" s="150"/>
      <c r="K427" s="150"/>
      <c r="L427" s="150"/>
    </row>
    <row r="428" spans="1:12" ht="19.5">
      <c r="A428" s="330">
        <v>589500</v>
      </c>
      <c r="B428" s="292"/>
      <c r="C428" s="297">
        <f>D409*60*12</f>
        <v>105844.4712</v>
      </c>
      <c r="D428" s="292"/>
      <c r="E428" s="292">
        <f>F410</f>
        <v>13</v>
      </c>
      <c r="F428" s="469">
        <f>(A428/C428*E428)</f>
        <v>72.40340391062392</v>
      </c>
      <c r="G428" s="470"/>
      <c r="H428" s="288"/>
      <c r="I428" s="289"/>
      <c r="J428" s="150"/>
      <c r="K428" s="150"/>
      <c r="L428" s="150"/>
    </row>
    <row r="429" spans="1:12" ht="19.5">
      <c r="A429" s="335" t="s">
        <v>58</v>
      </c>
      <c r="B429" s="336"/>
      <c r="C429" s="288"/>
      <c r="D429" s="337"/>
      <c r="E429" s="338"/>
      <c r="F429" s="288"/>
      <c r="G429" s="288"/>
      <c r="H429" s="288"/>
      <c r="I429" s="339">
        <f>I430+I432+I433</f>
        <v>86.35</v>
      </c>
      <c r="J429" s="150"/>
      <c r="K429" s="150"/>
      <c r="L429" s="150"/>
    </row>
    <row r="430" spans="1:12" ht="19.5">
      <c r="A430" s="311" t="s">
        <v>59</v>
      </c>
      <c r="B430" s="313"/>
      <c r="C430" s="303"/>
      <c r="D430" s="304"/>
      <c r="E430" s="340"/>
      <c r="F430" s="303"/>
      <c r="G430" s="303"/>
      <c r="H430" s="303"/>
      <c r="I430" s="286">
        <v>39.29</v>
      </c>
      <c r="J430" s="150"/>
      <c r="K430" s="150"/>
      <c r="L430" s="150"/>
    </row>
    <row r="431" spans="1:12" ht="18.75">
      <c r="A431" s="463" t="s">
        <v>60</v>
      </c>
      <c r="B431" s="464"/>
      <c r="C431" s="464"/>
      <c r="D431" s="464"/>
      <c r="E431" s="464"/>
      <c r="F431" s="341" t="s">
        <v>61</v>
      </c>
      <c r="G431" s="342">
        <v>1.05</v>
      </c>
      <c r="H431" s="288"/>
      <c r="I431" s="360">
        <v>17.12</v>
      </c>
      <c r="J431" s="150"/>
      <c r="K431" s="150"/>
      <c r="L431" s="150"/>
    </row>
    <row r="432" spans="1:12" ht="19.5">
      <c r="A432" s="311" t="s">
        <v>62</v>
      </c>
      <c r="B432" s="313"/>
      <c r="C432" s="303"/>
      <c r="D432" s="303"/>
      <c r="E432" s="303"/>
      <c r="F432" s="303"/>
      <c r="G432" s="314">
        <v>30.2</v>
      </c>
      <c r="H432" s="303" t="s">
        <v>32</v>
      </c>
      <c r="I432" s="286">
        <v>5.17</v>
      </c>
      <c r="J432" s="150"/>
      <c r="K432" s="150"/>
      <c r="L432" s="150"/>
    </row>
    <row r="433" spans="1:12" ht="19.5">
      <c r="A433" s="344" t="s">
        <v>63</v>
      </c>
      <c r="B433" s="345"/>
      <c r="C433" s="345"/>
      <c r="D433" s="346"/>
      <c r="E433" s="347"/>
      <c r="F433" s="345"/>
      <c r="G433" s="345"/>
      <c r="H433" s="345"/>
      <c r="I433" s="348">
        <v>41.89</v>
      </c>
      <c r="J433" s="150"/>
      <c r="K433" s="150"/>
      <c r="L433" s="150"/>
    </row>
    <row r="434" spans="1:12" ht="18.75">
      <c r="A434" s="461" t="s">
        <v>64</v>
      </c>
      <c r="B434" s="462"/>
      <c r="C434" s="462"/>
      <c r="D434" s="462"/>
      <c r="E434" s="349"/>
      <c r="F434" s="350" t="s">
        <v>65</v>
      </c>
      <c r="G434" s="351">
        <v>1.92</v>
      </c>
      <c r="H434" s="352"/>
      <c r="I434" s="353"/>
      <c r="J434" s="150"/>
      <c r="K434" s="150"/>
      <c r="L434" s="150"/>
    </row>
    <row r="435" spans="1:12" ht="19.5">
      <c r="A435" s="284" t="s">
        <v>66</v>
      </c>
      <c r="B435" s="354"/>
      <c r="C435" s="303"/>
      <c r="D435" s="303"/>
      <c r="E435" s="303"/>
      <c r="F435" s="303"/>
      <c r="G435" s="303"/>
      <c r="H435" s="303"/>
      <c r="I435" s="286">
        <f>I429+I406</f>
        <v>234.1981</v>
      </c>
      <c r="J435" s="150"/>
      <c r="K435" s="150"/>
      <c r="L435" s="150"/>
    </row>
    <row r="436" spans="1:12" ht="19.5">
      <c r="A436" s="284" t="s">
        <v>72</v>
      </c>
      <c r="B436" s="354"/>
      <c r="C436" s="303"/>
      <c r="D436" s="303"/>
      <c r="E436" s="303"/>
      <c r="F436" s="303"/>
      <c r="G436" s="355">
        <f>I437/I435-1</f>
        <v>0.003424024362281397</v>
      </c>
      <c r="H436" s="303"/>
      <c r="I436" s="286">
        <f>I437-I435</f>
        <v>0.8018999999999892</v>
      </c>
      <c r="J436" s="150"/>
      <c r="K436" s="150"/>
      <c r="L436" s="150"/>
    </row>
    <row r="437" spans="1:12" ht="19.5">
      <c r="A437" s="284" t="s">
        <v>67</v>
      </c>
      <c r="B437" s="354"/>
      <c r="C437" s="303"/>
      <c r="D437" s="303"/>
      <c r="E437" s="303"/>
      <c r="F437" s="303"/>
      <c r="G437" s="303"/>
      <c r="H437" s="303"/>
      <c r="I437" s="286">
        <v>235</v>
      </c>
      <c r="J437" s="150"/>
      <c r="K437" s="150"/>
      <c r="L437" s="150"/>
    </row>
    <row r="438" spans="1:12" ht="18.75">
      <c r="A438" s="234"/>
      <c r="B438" s="234"/>
      <c r="C438" s="234"/>
      <c r="D438" s="234"/>
      <c r="E438" s="234"/>
      <c r="F438" s="234"/>
      <c r="G438" s="234"/>
      <c r="H438" s="234"/>
      <c r="I438" s="276"/>
      <c r="J438" s="150"/>
      <c r="K438" s="150"/>
      <c r="L438" s="150"/>
    </row>
    <row r="439" spans="1:12" ht="18.75">
      <c r="A439" s="278" t="s">
        <v>68</v>
      </c>
      <c r="B439" s="234"/>
      <c r="C439" s="234"/>
      <c r="D439" s="234"/>
      <c r="E439" s="234"/>
      <c r="F439" s="234"/>
      <c r="G439" s="352" t="s">
        <v>462</v>
      </c>
      <c r="H439" s="234"/>
      <c r="I439" s="276"/>
      <c r="J439" s="150"/>
      <c r="K439" s="150"/>
      <c r="L439" s="150"/>
    </row>
    <row r="440" spans="1:12" ht="18.75">
      <c r="A440" s="234" t="s">
        <v>461</v>
      </c>
      <c r="B440" s="234"/>
      <c r="C440" s="234"/>
      <c r="D440" s="234"/>
      <c r="E440" s="234"/>
      <c r="F440" s="234"/>
      <c r="G440" s="234"/>
      <c r="H440" s="234"/>
      <c r="I440" s="276"/>
      <c r="J440" s="150"/>
      <c r="K440" s="150"/>
      <c r="L440" s="150"/>
    </row>
    <row r="441" spans="1:12" ht="18.75">
      <c r="A441" s="234"/>
      <c r="B441" s="234"/>
      <c r="C441" s="234"/>
      <c r="D441" s="234"/>
      <c r="E441" s="234"/>
      <c r="F441" s="234"/>
      <c r="G441" s="234"/>
      <c r="H441" s="234"/>
      <c r="I441" s="276"/>
      <c r="J441" s="150"/>
      <c r="K441" s="150"/>
      <c r="L441" s="150"/>
    </row>
    <row r="442" spans="1:12" ht="18.75">
      <c r="A442" s="234"/>
      <c r="B442" s="234"/>
      <c r="C442" s="234"/>
      <c r="D442" s="234"/>
      <c r="E442" s="234"/>
      <c r="F442" s="234"/>
      <c r="G442" s="234"/>
      <c r="H442" s="234"/>
      <c r="I442" s="276"/>
      <c r="J442" s="150"/>
      <c r="K442" s="150"/>
      <c r="L442" s="150"/>
    </row>
    <row r="461" spans="1:12" ht="18.75">
      <c r="A461" s="234"/>
      <c r="B461" s="234"/>
      <c r="C461" s="234"/>
      <c r="D461" s="234"/>
      <c r="E461" s="234"/>
      <c r="F461" s="234"/>
      <c r="G461" s="234"/>
      <c r="H461" s="234"/>
      <c r="I461" s="276"/>
      <c r="J461" s="150"/>
      <c r="K461" s="150"/>
      <c r="L461" s="150"/>
    </row>
    <row r="462" spans="1:12" ht="18.75">
      <c r="A462" s="234"/>
      <c r="B462" s="234"/>
      <c r="C462" s="234"/>
      <c r="D462" s="234"/>
      <c r="E462" s="234"/>
      <c r="F462" s="234"/>
      <c r="G462" s="234"/>
      <c r="H462" s="234"/>
      <c r="I462" s="276"/>
      <c r="J462" s="150"/>
      <c r="K462" s="150"/>
      <c r="L462" s="150"/>
    </row>
    <row r="463" spans="1:12" ht="18.75">
      <c r="A463" s="274"/>
      <c r="B463" s="234"/>
      <c r="C463" s="234"/>
      <c r="D463" s="234"/>
      <c r="E463" s="234"/>
      <c r="F463" s="275" t="s">
        <v>3</v>
      </c>
      <c r="G463" s="234"/>
      <c r="H463" s="234"/>
      <c r="I463" s="276"/>
      <c r="J463" s="150"/>
      <c r="K463" s="150"/>
      <c r="L463" s="150"/>
    </row>
    <row r="464" spans="1:12" ht="18.75">
      <c r="A464" s="234"/>
      <c r="B464" s="234"/>
      <c r="C464" s="234"/>
      <c r="D464" s="234"/>
      <c r="E464" s="234"/>
      <c r="F464" s="234" t="s">
        <v>73</v>
      </c>
      <c r="G464" s="234"/>
      <c r="H464" s="276" t="s">
        <v>716</v>
      </c>
      <c r="I464" s="150"/>
      <c r="J464" s="150"/>
      <c r="K464" s="150"/>
      <c r="L464" s="150"/>
    </row>
    <row r="465" spans="1:12" ht="18.75">
      <c r="A465" s="234"/>
      <c r="B465" s="234"/>
      <c r="C465" s="234"/>
      <c r="D465" s="234"/>
      <c r="E465" s="234"/>
      <c r="F465" s="234" t="s">
        <v>741</v>
      </c>
      <c r="G465" s="234"/>
      <c r="H465" s="234"/>
      <c r="I465" s="276" t="s">
        <v>717</v>
      </c>
      <c r="J465" s="150"/>
      <c r="K465" s="150"/>
      <c r="L465" s="150"/>
    </row>
    <row r="466" spans="1:12" ht="18.75">
      <c r="A466" s="12" t="s">
        <v>460</v>
      </c>
      <c r="B466" s="12"/>
      <c r="C466" s="12"/>
      <c r="D466" s="12"/>
      <c r="E466" s="12"/>
      <c r="F466" s="12"/>
      <c r="G466" s="12"/>
      <c r="H466" s="12"/>
      <c r="I466" s="277"/>
      <c r="J466" s="150"/>
      <c r="K466" s="150"/>
      <c r="L466" s="150"/>
    </row>
    <row r="467" spans="1:12" ht="18.75">
      <c r="A467" s="234"/>
      <c r="B467" s="12"/>
      <c r="C467" s="12"/>
      <c r="D467" s="12" t="s">
        <v>9</v>
      </c>
      <c r="E467" s="12"/>
      <c r="F467" s="12"/>
      <c r="G467" s="12"/>
      <c r="H467" s="12"/>
      <c r="I467" s="277"/>
      <c r="J467" s="150"/>
      <c r="K467" s="150"/>
      <c r="L467" s="150"/>
    </row>
    <row r="468" spans="1:12" ht="18.75">
      <c r="A468" s="278" t="s">
        <v>10</v>
      </c>
      <c r="B468" s="276"/>
      <c r="C468" s="276"/>
      <c r="D468" s="359" t="s">
        <v>414</v>
      </c>
      <c r="E468" s="12"/>
      <c r="F468" s="12"/>
      <c r="G468" s="12"/>
      <c r="H468" s="12"/>
      <c r="I468" s="276"/>
      <c r="J468" s="150"/>
      <c r="K468" s="150"/>
      <c r="L468" s="150"/>
    </row>
    <row r="469" spans="1:12" ht="18.75">
      <c r="A469" s="280" t="s">
        <v>12</v>
      </c>
      <c r="B469" s="276"/>
      <c r="C469" s="276"/>
      <c r="D469" s="234" t="s">
        <v>440</v>
      </c>
      <c r="E469" s="234"/>
      <c r="F469" s="280"/>
      <c r="G469" s="280"/>
      <c r="H469" s="282"/>
      <c r="I469" s="283"/>
      <c r="J469" s="150"/>
      <c r="K469" s="150"/>
      <c r="L469" s="150"/>
    </row>
    <row r="470" spans="1:12" ht="18.75">
      <c r="A470" s="234"/>
      <c r="B470" s="234"/>
      <c r="C470" s="234"/>
      <c r="D470" s="281"/>
      <c r="E470" s="234"/>
      <c r="F470" s="234"/>
      <c r="G470" s="234"/>
      <c r="H470" s="234"/>
      <c r="I470" s="276"/>
      <c r="J470" s="150"/>
      <c r="K470" s="150"/>
      <c r="L470" s="150"/>
    </row>
    <row r="471" spans="1:12" ht="18.75">
      <c r="A471" s="234"/>
      <c r="B471" s="279"/>
      <c r="C471" s="12"/>
      <c r="D471" s="12"/>
      <c r="E471" s="12"/>
      <c r="F471" s="12"/>
      <c r="G471" s="12"/>
      <c r="H471" s="12"/>
      <c r="I471" s="283" t="s">
        <v>14</v>
      </c>
      <c r="J471" s="150"/>
      <c r="K471" s="150"/>
      <c r="L471" s="150"/>
    </row>
    <row r="472" spans="1:12" ht="19.5">
      <c r="A472" s="284" t="s">
        <v>15</v>
      </c>
      <c r="B472" s="285"/>
      <c r="C472" s="20"/>
      <c r="D472" s="20"/>
      <c r="E472" s="20"/>
      <c r="F472" s="20"/>
      <c r="G472" s="20"/>
      <c r="H472" s="20"/>
      <c r="I472" s="286">
        <f>I480+I481+I482+I488</f>
        <v>175.0336</v>
      </c>
      <c r="J472" s="150"/>
      <c r="K472" s="150"/>
      <c r="L472" s="150"/>
    </row>
    <row r="473" spans="1:12" ht="18.75">
      <c r="A473" s="287" t="s">
        <v>16</v>
      </c>
      <c r="B473" s="288"/>
      <c r="C473" s="288"/>
      <c r="D473" s="288"/>
      <c r="E473" s="288"/>
      <c r="F473" s="288"/>
      <c r="G473" s="288"/>
      <c r="H473" s="288"/>
      <c r="I473" s="289"/>
      <c r="J473" s="150"/>
      <c r="K473" s="150"/>
      <c r="L473" s="150"/>
    </row>
    <row r="474" spans="1:12" ht="93.75">
      <c r="A474" s="290" t="s">
        <v>17</v>
      </c>
      <c r="B474" s="291" t="s">
        <v>18</v>
      </c>
      <c r="C474" s="292" t="s">
        <v>19</v>
      </c>
      <c r="D474" s="293" t="s">
        <v>20</v>
      </c>
      <c r="E474" s="293" t="s">
        <v>21</v>
      </c>
      <c r="F474" s="293" t="s">
        <v>22</v>
      </c>
      <c r="G474" s="292" t="s">
        <v>23</v>
      </c>
      <c r="H474" s="288"/>
      <c r="I474" s="289">
        <v>119.34</v>
      </c>
      <c r="J474" s="150"/>
      <c r="K474" s="150"/>
      <c r="L474" s="150"/>
    </row>
    <row r="475" spans="1:12" ht="18.75">
      <c r="A475" s="294" t="s">
        <v>24</v>
      </c>
      <c r="B475" s="295">
        <v>1</v>
      </c>
      <c r="C475" s="295">
        <v>15612</v>
      </c>
      <c r="D475" s="296">
        <f>159.27*0.923</f>
        <v>147.00621</v>
      </c>
      <c r="E475" s="297">
        <f>D475*60</f>
        <v>8820.3726</v>
      </c>
      <c r="F475" s="292">
        <v>30</v>
      </c>
      <c r="G475" s="295">
        <f>B475*C475/E475*F475</f>
        <v>53.09979762079438</v>
      </c>
      <c r="H475" s="288"/>
      <c r="I475" s="289"/>
      <c r="J475" s="150"/>
      <c r="K475" s="150"/>
      <c r="L475" s="150"/>
    </row>
    <row r="476" spans="1:12" ht="37.5">
      <c r="A476" s="298" t="s">
        <v>25</v>
      </c>
      <c r="B476" s="299">
        <v>1</v>
      </c>
      <c r="C476" s="299">
        <v>13952</v>
      </c>
      <c r="D476" s="296">
        <f>159.27*0.923</f>
        <v>147.00621</v>
      </c>
      <c r="E476" s="300">
        <f>D476*60</f>
        <v>8820.3726</v>
      </c>
      <c r="F476" s="301">
        <v>10</v>
      </c>
      <c r="G476" s="299">
        <f>B476*C476/E476*F476</f>
        <v>15.817925877643761</v>
      </c>
      <c r="H476" s="288"/>
      <c r="I476" s="289"/>
      <c r="J476" s="150"/>
      <c r="K476" s="150"/>
      <c r="L476" s="150"/>
    </row>
    <row r="477" spans="1:12" ht="18.75">
      <c r="A477" s="302" t="s">
        <v>26</v>
      </c>
      <c r="B477" s="303"/>
      <c r="C477" s="304"/>
      <c r="D477" s="304"/>
      <c r="E477" s="304"/>
      <c r="F477" s="304"/>
      <c r="G477" s="305">
        <f>ROUND((G475+G476),2)</f>
        <v>68.92</v>
      </c>
      <c r="H477" s="288"/>
      <c r="I477" s="276"/>
      <c r="J477" s="150"/>
      <c r="K477" s="150"/>
      <c r="L477" s="150"/>
    </row>
    <row r="478" spans="1:12" ht="18.75">
      <c r="A478" s="465"/>
      <c r="B478" s="466"/>
      <c r="C478" s="466"/>
      <c r="D478" s="466"/>
      <c r="E478" s="466"/>
      <c r="F478" s="466"/>
      <c r="G478" s="306"/>
      <c r="H478" s="288"/>
      <c r="I478" s="307">
        <f>G477*G478</f>
        <v>0</v>
      </c>
      <c r="J478" s="150"/>
      <c r="K478" s="150"/>
      <c r="L478" s="150"/>
    </row>
    <row r="479" spans="1:12" ht="18.75">
      <c r="A479" s="463" t="s">
        <v>28</v>
      </c>
      <c r="B479" s="464"/>
      <c r="C479" s="464"/>
      <c r="D479" s="464"/>
      <c r="E479" s="464"/>
      <c r="F479" s="308" t="s">
        <v>29</v>
      </c>
      <c r="G479" s="309">
        <v>1.33</v>
      </c>
      <c r="H479" s="303"/>
      <c r="I479" s="310">
        <f>G477*G479</f>
        <v>91.6636</v>
      </c>
      <c r="J479" s="150"/>
      <c r="K479" s="150"/>
      <c r="L479" s="150"/>
    </row>
    <row r="480" spans="1:12" ht="19.5">
      <c r="A480" s="311" t="s">
        <v>30</v>
      </c>
      <c r="B480" s="303"/>
      <c r="C480" s="303"/>
      <c r="D480" s="303"/>
      <c r="E480" s="303"/>
      <c r="F480" s="303"/>
      <c r="G480" s="312"/>
      <c r="H480" s="303"/>
      <c r="I480" s="286">
        <f>I478+I479</f>
        <v>91.6636</v>
      </c>
      <c r="J480" s="150"/>
      <c r="K480" s="150"/>
      <c r="L480" s="150"/>
    </row>
    <row r="481" spans="1:12" ht="19.5">
      <c r="A481" s="311" t="s">
        <v>31</v>
      </c>
      <c r="B481" s="313"/>
      <c r="C481" s="303"/>
      <c r="D481" s="303"/>
      <c r="E481" s="303"/>
      <c r="F481" s="303"/>
      <c r="G481" s="314">
        <v>30.2</v>
      </c>
      <c r="H481" s="303" t="s">
        <v>32</v>
      </c>
      <c r="I481" s="286">
        <f>ROUND((I480*G481/100),2)</f>
        <v>27.68</v>
      </c>
      <c r="J481" s="150"/>
      <c r="K481" s="150"/>
      <c r="L481" s="150"/>
    </row>
    <row r="482" spans="1:12" ht="19.5">
      <c r="A482" s="311" t="s">
        <v>33</v>
      </c>
      <c r="B482" s="313"/>
      <c r="C482" s="303"/>
      <c r="D482" s="303"/>
      <c r="E482" s="303"/>
      <c r="F482" s="304" t="s">
        <v>34</v>
      </c>
      <c r="G482" s="303"/>
      <c r="H482" s="303"/>
      <c r="I482" s="286">
        <f>ROUND(F487,2)</f>
        <v>0</v>
      </c>
      <c r="J482" s="150"/>
      <c r="K482" s="150"/>
      <c r="L482" s="150"/>
    </row>
    <row r="483" spans="1:12" ht="56.25">
      <c r="A483" s="315" t="s">
        <v>35</v>
      </c>
      <c r="B483" s="316" t="s">
        <v>36</v>
      </c>
      <c r="C483" s="317" t="s">
        <v>37</v>
      </c>
      <c r="D483" s="318" t="s">
        <v>38</v>
      </c>
      <c r="E483" s="318" t="s">
        <v>39</v>
      </c>
      <c r="F483" s="318" t="s">
        <v>40</v>
      </c>
      <c r="G483" s="288"/>
      <c r="H483" s="288"/>
      <c r="I483" s="289"/>
      <c r="J483" s="150"/>
      <c r="K483" s="150"/>
      <c r="L483" s="150"/>
    </row>
    <row r="484" spans="1:12" ht="18.75">
      <c r="A484" s="294" t="s">
        <v>41</v>
      </c>
      <c r="B484" s="295"/>
      <c r="C484" s="295"/>
      <c r="D484" s="319"/>
      <c r="E484" s="320"/>
      <c r="F484" s="320">
        <f>E484*C484</f>
        <v>0</v>
      </c>
      <c r="G484" s="321"/>
      <c r="H484" s="288"/>
      <c r="I484" s="289"/>
      <c r="J484" s="150"/>
      <c r="K484" s="150"/>
      <c r="L484" s="150"/>
    </row>
    <row r="485" spans="1:12" ht="18.75">
      <c r="A485" s="294" t="s">
        <v>43</v>
      </c>
      <c r="B485" s="295"/>
      <c r="C485" s="295"/>
      <c r="D485" s="319"/>
      <c r="E485" s="320"/>
      <c r="F485" s="320">
        <f>E485*C485</f>
        <v>0</v>
      </c>
      <c r="G485" s="321"/>
      <c r="H485" s="288"/>
      <c r="I485" s="289"/>
      <c r="J485" s="150"/>
      <c r="K485" s="150"/>
      <c r="L485" s="150"/>
    </row>
    <row r="486" spans="1:12" ht="37.5">
      <c r="A486" s="294" t="s">
        <v>44</v>
      </c>
      <c r="B486" s="295"/>
      <c r="C486" s="295"/>
      <c r="D486" s="319"/>
      <c r="E486" s="320"/>
      <c r="F486" s="320">
        <f>E486*C486</f>
        <v>0</v>
      </c>
      <c r="G486" s="321"/>
      <c r="H486" s="288"/>
      <c r="I486" s="289"/>
      <c r="J486" s="150"/>
      <c r="K486" s="150"/>
      <c r="L486" s="150"/>
    </row>
    <row r="487" spans="1:12" ht="18.75">
      <c r="A487" s="322" t="s">
        <v>46</v>
      </c>
      <c r="B487" s="299"/>
      <c r="C487" s="299"/>
      <c r="D487" s="323"/>
      <c r="E487" s="301"/>
      <c r="F487" s="324">
        <f>SUM(F484:F486)</f>
        <v>0</v>
      </c>
      <c r="G487" s="321"/>
      <c r="H487" s="288"/>
      <c r="I487" s="289"/>
      <c r="J487" s="150"/>
      <c r="K487" s="150"/>
      <c r="L487" s="150"/>
    </row>
    <row r="488" spans="1:12" ht="19.5">
      <c r="A488" s="311" t="s">
        <v>47</v>
      </c>
      <c r="B488" s="303"/>
      <c r="C488" s="303"/>
      <c r="D488" s="303"/>
      <c r="E488" s="303"/>
      <c r="F488" s="303"/>
      <c r="G488" s="303"/>
      <c r="H488" s="303"/>
      <c r="I488" s="286">
        <f>ROUND(F494,2)</f>
        <v>55.69</v>
      </c>
      <c r="J488" s="150"/>
      <c r="K488" s="150"/>
      <c r="L488" s="150"/>
    </row>
    <row r="489" spans="1:12" ht="93.75">
      <c r="A489" s="325" t="s">
        <v>35</v>
      </c>
      <c r="B489" s="326" t="s">
        <v>48</v>
      </c>
      <c r="C489" s="327" t="s">
        <v>49</v>
      </c>
      <c r="D489" s="326" t="s">
        <v>50</v>
      </c>
      <c r="E489" s="288"/>
      <c r="F489" s="288"/>
      <c r="G489" s="288"/>
      <c r="H489" s="288"/>
      <c r="I489" s="289"/>
      <c r="J489" s="150"/>
      <c r="K489" s="150"/>
      <c r="L489" s="150"/>
    </row>
    <row r="490" spans="1:12" ht="18.75">
      <c r="A490" s="328" t="s">
        <v>435</v>
      </c>
      <c r="B490" s="329">
        <v>21055.38</v>
      </c>
      <c r="C490" s="291">
        <v>0</v>
      </c>
      <c r="D490" s="330">
        <f>B490*C490/100</f>
        <v>0</v>
      </c>
      <c r="E490" s="288"/>
      <c r="F490" s="288"/>
      <c r="G490" s="288"/>
      <c r="H490" s="288"/>
      <c r="I490" s="289"/>
      <c r="J490" s="150"/>
      <c r="K490" s="150"/>
      <c r="L490" s="150"/>
    </row>
    <row r="491" spans="1:12" ht="56.25">
      <c r="A491" s="328" t="s">
        <v>439</v>
      </c>
      <c r="B491" s="332">
        <v>1400</v>
      </c>
      <c r="C491" s="291">
        <v>0</v>
      </c>
      <c r="D491" s="330">
        <f>B491*C491/100</f>
        <v>0</v>
      </c>
      <c r="E491" s="288"/>
      <c r="F491" s="288"/>
      <c r="G491" s="288"/>
      <c r="H491" s="288"/>
      <c r="I491" s="289"/>
      <c r="J491" s="150"/>
      <c r="K491" s="150"/>
      <c r="L491" s="150"/>
    </row>
    <row r="492" spans="1:12" ht="18.75">
      <c r="A492" s="319" t="s">
        <v>53</v>
      </c>
      <c r="B492" s="319"/>
      <c r="C492" s="319"/>
      <c r="D492" s="330">
        <f>SUM(D490:D491)</f>
        <v>0</v>
      </c>
      <c r="E492" s="288"/>
      <c r="F492" s="288"/>
      <c r="G492" s="288"/>
      <c r="H492" s="288"/>
      <c r="I492" s="289"/>
      <c r="J492" s="150"/>
      <c r="K492" s="150"/>
      <c r="L492" s="150"/>
    </row>
    <row r="493" spans="1:12" ht="131.25">
      <c r="A493" s="333" t="s">
        <v>54</v>
      </c>
      <c r="B493" s="319"/>
      <c r="C493" s="293" t="s">
        <v>752</v>
      </c>
      <c r="D493" s="319"/>
      <c r="E493" s="334" t="s">
        <v>56</v>
      </c>
      <c r="F493" s="467" t="s">
        <v>57</v>
      </c>
      <c r="G493" s="468"/>
      <c r="H493" s="288"/>
      <c r="I493" s="289"/>
      <c r="J493" s="150"/>
      <c r="K493" s="150"/>
      <c r="L493" s="150"/>
    </row>
    <row r="494" spans="1:12" ht="19.5">
      <c r="A494" s="330">
        <v>589500</v>
      </c>
      <c r="B494" s="292"/>
      <c r="C494" s="297">
        <f>D475*60*12</f>
        <v>105844.4712</v>
      </c>
      <c r="D494" s="292"/>
      <c r="E494" s="292">
        <f>F476</f>
        <v>10</v>
      </c>
      <c r="F494" s="469">
        <f>(A494/C494*E494)</f>
        <v>55.69492608509532</v>
      </c>
      <c r="G494" s="470"/>
      <c r="H494" s="288"/>
      <c r="I494" s="289"/>
      <c r="J494" s="150"/>
      <c r="K494" s="150"/>
      <c r="L494" s="150"/>
    </row>
    <row r="495" spans="1:12" ht="19.5">
      <c r="A495" s="335" t="s">
        <v>58</v>
      </c>
      <c r="B495" s="336"/>
      <c r="C495" s="288"/>
      <c r="D495" s="337"/>
      <c r="E495" s="338"/>
      <c r="F495" s="288"/>
      <c r="G495" s="288"/>
      <c r="H495" s="288"/>
      <c r="I495" s="339">
        <f>I496+I498+I499</f>
        <v>171.44</v>
      </c>
      <c r="J495" s="150"/>
      <c r="K495" s="150"/>
      <c r="L495" s="150"/>
    </row>
    <row r="496" spans="1:12" ht="19.5">
      <c r="A496" s="311" t="s">
        <v>59</v>
      </c>
      <c r="B496" s="313"/>
      <c r="C496" s="303"/>
      <c r="D496" s="304"/>
      <c r="E496" s="340"/>
      <c r="F496" s="303"/>
      <c r="G496" s="303"/>
      <c r="H496" s="303"/>
      <c r="I496" s="286">
        <v>55.82</v>
      </c>
      <c r="J496" s="150"/>
      <c r="K496" s="150"/>
      <c r="L496" s="150"/>
    </row>
    <row r="497" spans="1:12" ht="18.75">
      <c r="A497" s="463" t="s">
        <v>60</v>
      </c>
      <c r="B497" s="464"/>
      <c r="C497" s="464"/>
      <c r="D497" s="464"/>
      <c r="E497" s="464"/>
      <c r="F497" s="341" t="s">
        <v>61</v>
      </c>
      <c r="G497" s="342">
        <v>1.05</v>
      </c>
      <c r="H497" s="288"/>
      <c r="I497" s="360">
        <v>27.51</v>
      </c>
      <c r="J497" s="150"/>
      <c r="K497" s="150"/>
      <c r="L497" s="150"/>
    </row>
    <row r="498" spans="1:12" ht="19.5">
      <c r="A498" s="311" t="s">
        <v>62</v>
      </c>
      <c r="B498" s="313"/>
      <c r="C498" s="303"/>
      <c r="D498" s="303"/>
      <c r="E498" s="303"/>
      <c r="F498" s="303"/>
      <c r="G498" s="314">
        <v>30.2</v>
      </c>
      <c r="H498" s="303" t="s">
        <v>32</v>
      </c>
      <c r="I498" s="286">
        <v>8.31</v>
      </c>
      <c r="J498" s="150"/>
      <c r="K498" s="150"/>
      <c r="L498" s="150"/>
    </row>
    <row r="499" spans="1:12" ht="19.5">
      <c r="A499" s="344" t="s">
        <v>63</v>
      </c>
      <c r="B499" s="345"/>
      <c r="C499" s="345"/>
      <c r="D499" s="346"/>
      <c r="E499" s="347"/>
      <c r="F499" s="345"/>
      <c r="G499" s="345"/>
      <c r="H499" s="345"/>
      <c r="I499" s="348">
        <v>107.31</v>
      </c>
      <c r="J499" s="150"/>
      <c r="K499" s="150"/>
      <c r="L499" s="150"/>
    </row>
    <row r="500" spans="1:12" ht="18.75">
      <c r="A500" s="461" t="s">
        <v>64</v>
      </c>
      <c r="B500" s="462"/>
      <c r="C500" s="462"/>
      <c r="D500" s="462"/>
      <c r="E500" s="349"/>
      <c r="F500" s="350" t="s">
        <v>65</v>
      </c>
      <c r="G500" s="351">
        <v>1.92</v>
      </c>
      <c r="H500" s="352"/>
      <c r="I500" s="353"/>
      <c r="J500" s="150"/>
      <c r="K500" s="150"/>
      <c r="L500" s="150"/>
    </row>
    <row r="501" spans="1:12" ht="19.5">
      <c r="A501" s="284" t="s">
        <v>66</v>
      </c>
      <c r="B501" s="354"/>
      <c r="C501" s="303"/>
      <c r="D501" s="303"/>
      <c r="E501" s="303"/>
      <c r="F501" s="303"/>
      <c r="G501" s="303"/>
      <c r="H501" s="303"/>
      <c r="I501" s="286">
        <f>I495+I472</f>
        <v>346.47360000000003</v>
      </c>
      <c r="J501" s="150"/>
      <c r="K501" s="150"/>
      <c r="L501" s="150"/>
    </row>
    <row r="502" spans="1:12" ht="19.5">
      <c r="A502" s="284" t="s">
        <v>72</v>
      </c>
      <c r="B502" s="354"/>
      <c r="C502" s="303"/>
      <c r="D502" s="303"/>
      <c r="E502" s="303"/>
      <c r="F502" s="303"/>
      <c r="G502" s="355">
        <f>I503/I501-1</f>
        <v>0.010177976042041736</v>
      </c>
      <c r="H502" s="303"/>
      <c r="I502" s="286">
        <f>I503-I501</f>
        <v>3.526399999999967</v>
      </c>
      <c r="J502" s="150"/>
      <c r="K502" s="150"/>
      <c r="L502" s="150"/>
    </row>
    <row r="503" spans="1:12" ht="19.5">
      <c r="A503" s="284" t="s">
        <v>67</v>
      </c>
      <c r="B503" s="354"/>
      <c r="C503" s="303"/>
      <c r="D503" s="303"/>
      <c r="E503" s="303"/>
      <c r="F503" s="303"/>
      <c r="G503" s="303"/>
      <c r="H503" s="303"/>
      <c r="I503" s="286">
        <v>350</v>
      </c>
      <c r="J503" s="150"/>
      <c r="K503" s="150"/>
      <c r="L503" s="150"/>
    </row>
    <row r="504" spans="1:12" ht="18.75">
      <c r="A504" s="234"/>
      <c r="B504" s="234"/>
      <c r="C504" s="234"/>
      <c r="D504" s="234"/>
      <c r="E504" s="234"/>
      <c r="F504" s="234"/>
      <c r="G504" s="234"/>
      <c r="H504" s="234"/>
      <c r="I504" s="276"/>
      <c r="J504" s="150"/>
      <c r="K504" s="150"/>
      <c r="L504" s="150"/>
    </row>
    <row r="505" spans="1:12" ht="18.75">
      <c r="A505" s="278" t="s">
        <v>68</v>
      </c>
      <c r="B505" s="234"/>
      <c r="C505" s="234"/>
      <c r="D505" s="234"/>
      <c r="E505" s="234"/>
      <c r="F505" s="234"/>
      <c r="G505" s="352" t="s">
        <v>462</v>
      </c>
      <c r="H505" s="234"/>
      <c r="I505" s="276"/>
      <c r="J505" s="150"/>
      <c r="K505" s="150"/>
      <c r="L505" s="150"/>
    </row>
    <row r="506" spans="1:12" ht="18.75">
      <c r="A506" s="234" t="s">
        <v>461</v>
      </c>
      <c r="B506" s="234"/>
      <c r="C506" s="234"/>
      <c r="D506" s="234"/>
      <c r="E506" s="234"/>
      <c r="F506" s="234"/>
      <c r="G506" s="234"/>
      <c r="H506" s="234"/>
      <c r="I506" s="276"/>
      <c r="J506" s="150"/>
      <c r="K506" s="150"/>
      <c r="L506" s="150"/>
    </row>
    <row r="507" spans="1:12" ht="18.75">
      <c r="A507" s="234"/>
      <c r="B507" s="234"/>
      <c r="C507" s="234"/>
      <c r="D507" s="234"/>
      <c r="E507" s="234"/>
      <c r="F507" s="234"/>
      <c r="G507" s="234"/>
      <c r="H507" s="234"/>
      <c r="I507" s="276"/>
      <c r="J507" s="150"/>
      <c r="K507" s="150"/>
      <c r="L507" s="150"/>
    </row>
    <row r="508" spans="1:12" ht="18.75">
      <c r="A508" s="234"/>
      <c r="B508" s="234"/>
      <c r="C508" s="234"/>
      <c r="D508" s="234"/>
      <c r="E508" s="234"/>
      <c r="F508" s="234"/>
      <c r="G508" s="234"/>
      <c r="H508" s="234"/>
      <c r="I508" s="276"/>
      <c r="J508" s="150"/>
      <c r="K508" s="150"/>
      <c r="L508" s="150"/>
    </row>
    <row r="509" spans="1:12" ht="18.75">
      <c r="A509" s="234"/>
      <c r="B509" s="234"/>
      <c r="C509" s="234"/>
      <c r="D509" s="234"/>
      <c r="E509" s="234"/>
      <c r="F509" s="234"/>
      <c r="G509" s="234"/>
      <c r="H509" s="234"/>
      <c r="I509" s="276"/>
      <c r="J509" s="150"/>
      <c r="K509" s="150"/>
      <c r="L509" s="150"/>
    </row>
    <row r="510" spans="1:12" ht="18.75">
      <c r="A510" s="234"/>
      <c r="B510" s="234"/>
      <c r="C510" s="234"/>
      <c r="D510" s="234"/>
      <c r="E510" s="234"/>
      <c r="F510" s="234"/>
      <c r="G510" s="234"/>
      <c r="H510" s="234"/>
      <c r="I510" s="276"/>
      <c r="J510" s="150"/>
      <c r="K510" s="150"/>
      <c r="L510" s="150"/>
    </row>
    <row r="511" spans="1:12" ht="18.75">
      <c r="A511" s="234"/>
      <c r="B511" s="234"/>
      <c r="C511" s="234"/>
      <c r="D511" s="234"/>
      <c r="E511" s="234"/>
      <c r="F511" s="234"/>
      <c r="G511" s="234"/>
      <c r="H511" s="234"/>
      <c r="I511" s="276"/>
      <c r="J511" s="150"/>
      <c r="K511" s="150"/>
      <c r="L511" s="150"/>
    </row>
    <row r="512" spans="1:12" ht="18.75">
      <c r="A512" s="234"/>
      <c r="B512" s="234"/>
      <c r="C512" s="234"/>
      <c r="D512" s="234"/>
      <c r="E512" s="234"/>
      <c r="F512" s="234"/>
      <c r="G512" s="234"/>
      <c r="H512" s="234"/>
      <c r="I512" s="276"/>
      <c r="J512" s="150"/>
      <c r="K512" s="150"/>
      <c r="L512" s="150"/>
    </row>
    <row r="513" spans="1:12" ht="18.75">
      <c r="A513" s="234"/>
      <c r="B513" s="234"/>
      <c r="C513" s="234"/>
      <c r="D513" s="234"/>
      <c r="E513" s="234"/>
      <c r="F513" s="234"/>
      <c r="G513" s="234"/>
      <c r="H513" s="234"/>
      <c r="I513" s="276"/>
      <c r="J513" s="150"/>
      <c r="K513" s="150"/>
      <c r="L513" s="150"/>
    </row>
    <row r="514" spans="1:12" ht="18.75">
      <c r="A514" s="234"/>
      <c r="B514" s="234"/>
      <c r="C514" s="234"/>
      <c r="D514" s="234"/>
      <c r="E514" s="234"/>
      <c r="F514" s="234"/>
      <c r="G514" s="234"/>
      <c r="H514" s="234"/>
      <c r="I514" s="276"/>
      <c r="J514" s="150"/>
      <c r="K514" s="150"/>
      <c r="L514" s="150"/>
    </row>
    <row r="515" spans="1:12" ht="18.75">
      <c r="A515" s="234"/>
      <c r="B515" s="234"/>
      <c r="C515" s="234"/>
      <c r="D515" s="234"/>
      <c r="E515" s="234"/>
      <c r="F515" s="234"/>
      <c r="G515" s="234"/>
      <c r="H515" s="234"/>
      <c r="I515" s="276"/>
      <c r="J515" s="150"/>
      <c r="K515" s="150"/>
      <c r="L515" s="150"/>
    </row>
    <row r="516" spans="1:12" ht="18.75">
      <c r="A516" s="234"/>
      <c r="B516" s="234"/>
      <c r="C516" s="234"/>
      <c r="D516" s="234"/>
      <c r="E516" s="234"/>
      <c r="F516" s="234"/>
      <c r="G516" s="234"/>
      <c r="H516" s="234"/>
      <c r="I516" s="276"/>
      <c r="J516" s="150"/>
      <c r="K516" s="150"/>
      <c r="L516" s="150"/>
    </row>
    <row r="517" spans="1:12" ht="18.75">
      <c r="A517" s="234"/>
      <c r="B517" s="234"/>
      <c r="C517" s="234"/>
      <c r="D517" s="234"/>
      <c r="E517" s="234"/>
      <c r="F517" s="234"/>
      <c r="G517" s="234"/>
      <c r="H517" s="234"/>
      <c r="I517" s="276"/>
      <c r="J517" s="150"/>
      <c r="K517" s="150"/>
      <c r="L517" s="150"/>
    </row>
    <row r="518" spans="1:12" ht="18.75">
      <c r="A518" s="234"/>
      <c r="B518" s="234"/>
      <c r="C518" s="234"/>
      <c r="D518" s="234"/>
      <c r="E518" s="234"/>
      <c r="F518" s="234"/>
      <c r="G518" s="234"/>
      <c r="H518" s="234"/>
      <c r="I518" s="276"/>
      <c r="J518" s="150"/>
      <c r="K518" s="150"/>
      <c r="L518" s="150"/>
    </row>
    <row r="519" spans="1:12" ht="18.75">
      <c r="A519" s="234"/>
      <c r="B519" s="234"/>
      <c r="C519" s="234"/>
      <c r="D519" s="234"/>
      <c r="E519" s="234"/>
      <c r="F519" s="234"/>
      <c r="G519" s="234"/>
      <c r="H519" s="234"/>
      <c r="I519" s="276"/>
      <c r="J519" s="150"/>
      <c r="K519" s="150"/>
      <c r="L519" s="150"/>
    </row>
    <row r="520" spans="1:12" ht="18.75">
      <c r="A520" s="234"/>
      <c r="B520" s="234"/>
      <c r="C520" s="234"/>
      <c r="D520" s="234"/>
      <c r="E520" s="234"/>
      <c r="F520" s="234"/>
      <c r="G520" s="234"/>
      <c r="H520" s="234"/>
      <c r="I520" s="276"/>
      <c r="J520" s="150"/>
      <c r="K520" s="150"/>
      <c r="L520" s="150"/>
    </row>
    <row r="521" spans="1:12" ht="18.75">
      <c r="A521" s="234"/>
      <c r="B521" s="234"/>
      <c r="C521" s="234"/>
      <c r="D521" s="234"/>
      <c r="E521" s="234"/>
      <c r="F521" s="234"/>
      <c r="G521" s="234"/>
      <c r="H521" s="234"/>
      <c r="I521" s="276"/>
      <c r="J521" s="150"/>
      <c r="K521" s="150"/>
      <c r="L521" s="150"/>
    </row>
    <row r="522" spans="1:12" ht="18.75">
      <c r="A522" s="234"/>
      <c r="B522" s="234"/>
      <c r="C522" s="234"/>
      <c r="D522" s="234"/>
      <c r="E522" s="234"/>
      <c r="F522" s="234"/>
      <c r="G522" s="234"/>
      <c r="H522" s="234"/>
      <c r="I522" s="276"/>
      <c r="J522" s="150"/>
      <c r="K522" s="150"/>
      <c r="L522" s="150"/>
    </row>
    <row r="529" spans="1:9" ht="15.75">
      <c r="A529" s="100"/>
      <c r="F529" s="2" t="s">
        <v>3</v>
      </c>
      <c r="I529" s="3"/>
    </row>
    <row r="530" spans="6:9" ht="15.75">
      <c r="F530" s="4" t="s">
        <v>73</v>
      </c>
      <c r="H530" s="3" t="s">
        <v>459</v>
      </c>
      <c r="I530"/>
    </row>
    <row r="531" spans="6:9" ht="15.75">
      <c r="F531" s="4" t="s">
        <v>464</v>
      </c>
      <c r="I531" s="3" t="s">
        <v>7</v>
      </c>
    </row>
    <row r="532" spans="1:9" ht="14.25">
      <c r="A532" s="5" t="s">
        <v>460</v>
      </c>
      <c r="B532" s="5"/>
      <c r="C532" s="5"/>
      <c r="D532" s="5"/>
      <c r="E532" s="5"/>
      <c r="F532" s="5"/>
      <c r="G532" s="5"/>
      <c r="H532" s="5"/>
      <c r="I532" s="6"/>
    </row>
    <row r="533" spans="2:9" ht="15.75">
      <c r="B533" s="7"/>
      <c r="C533" s="7"/>
      <c r="D533" s="7" t="s">
        <v>9</v>
      </c>
      <c r="E533" s="7"/>
      <c r="F533" s="7"/>
      <c r="G533" s="7"/>
      <c r="H533" s="7"/>
      <c r="I533" s="8"/>
    </row>
    <row r="534" spans="1:9" ht="18.75">
      <c r="A534" s="9" t="s">
        <v>10</v>
      </c>
      <c r="B534" s="10"/>
      <c r="C534" s="10"/>
      <c r="D534" s="183" t="s">
        <v>441</v>
      </c>
      <c r="E534" s="12"/>
      <c r="F534" s="12"/>
      <c r="G534" s="12"/>
      <c r="H534" s="12"/>
      <c r="I534" s="3"/>
    </row>
    <row r="535" spans="1:9" ht="15.75">
      <c r="A535" s="13" t="s">
        <v>12</v>
      </c>
      <c r="B535" s="10"/>
      <c r="C535" s="10"/>
      <c r="D535" s="4" t="s">
        <v>442</v>
      </c>
      <c r="F535" s="13"/>
      <c r="G535" s="15"/>
      <c r="H535" s="16"/>
      <c r="I535" s="17"/>
    </row>
    <row r="536" ht="15.75">
      <c r="D536" s="14"/>
    </row>
    <row r="537" spans="1:9" ht="18.75">
      <c r="A537" s="4"/>
      <c r="B537" s="11"/>
      <c r="C537" s="12"/>
      <c r="D537" s="12"/>
      <c r="E537" s="12"/>
      <c r="F537" s="12"/>
      <c r="G537" s="12"/>
      <c r="H537" s="12"/>
      <c r="I537" s="17" t="s">
        <v>14</v>
      </c>
    </row>
    <row r="538" spans="1:9" ht="18.75">
      <c r="A538" s="18" t="s">
        <v>15</v>
      </c>
      <c r="B538" s="19"/>
      <c r="C538" s="20"/>
      <c r="D538" s="20"/>
      <c r="E538" s="20"/>
      <c r="F538" s="20"/>
      <c r="G538" s="20"/>
      <c r="H538" s="20"/>
      <c r="I538" s="21">
        <f>I546+I547+I548+I554</f>
        <v>38.422700000000006</v>
      </c>
    </row>
    <row r="539" spans="1:9" ht="15.75">
      <c r="A539" s="22" t="s">
        <v>16</v>
      </c>
      <c r="B539" s="23"/>
      <c r="C539" s="23"/>
      <c r="D539" s="23"/>
      <c r="E539" s="23"/>
      <c r="F539" s="23"/>
      <c r="G539" s="23"/>
      <c r="H539" s="23"/>
      <c r="I539" s="24"/>
    </row>
    <row r="540" spans="1:9" ht="33.75">
      <c r="A540" s="25" t="s">
        <v>17</v>
      </c>
      <c r="B540" s="26" t="s">
        <v>18</v>
      </c>
      <c r="C540" s="27" t="s">
        <v>19</v>
      </c>
      <c r="D540" s="28" t="s">
        <v>20</v>
      </c>
      <c r="E540" s="28" t="s">
        <v>21</v>
      </c>
      <c r="F540" s="28" t="s">
        <v>22</v>
      </c>
      <c r="G540" s="29" t="s">
        <v>23</v>
      </c>
      <c r="H540" s="30"/>
      <c r="I540" s="31"/>
    </row>
    <row r="541" spans="1:9" ht="12.75">
      <c r="A541" s="32" t="s">
        <v>24</v>
      </c>
      <c r="B541" s="33">
        <v>1</v>
      </c>
      <c r="C541" s="33">
        <v>5219</v>
      </c>
      <c r="D541" s="117">
        <f>159.27*0.923</f>
        <v>147.00621</v>
      </c>
      <c r="E541" s="118">
        <f>D541*60</f>
        <v>8820.3726</v>
      </c>
      <c r="F541" s="29">
        <v>20</v>
      </c>
      <c r="G541" s="33">
        <f>B541*C541/E541*F541</f>
        <v>11.833967195444782</v>
      </c>
      <c r="H541" s="30"/>
      <c r="I541" s="31"/>
    </row>
    <row r="542" spans="1:9" ht="12.75">
      <c r="A542" s="35" t="s">
        <v>25</v>
      </c>
      <c r="B542" s="36">
        <v>1</v>
      </c>
      <c r="C542" s="36">
        <v>4568</v>
      </c>
      <c r="D542" s="117">
        <f>159.27*0.923</f>
        <v>147.00621</v>
      </c>
      <c r="E542" s="119">
        <f>D542*60</f>
        <v>8820.3726</v>
      </c>
      <c r="F542" s="38">
        <v>20</v>
      </c>
      <c r="G542" s="36">
        <f>B542*C542/E542*F542</f>
        <v>10.357839078135996</v>
      </c>
      <c r="H542" s="30"/>
      <c r="I542" s="31"/>
    </row>
    <row r="543" spans="1:8" ht="12.75">
      <c r="A543" s="39" t="s">
        <v>26</v>
      </c>
      <c r="B543" s="40"/>
      <c r="C543" s="41"/>
      <c r="D543" s="41"/>
      <c r="E543" s="41"/>
      <c r="F543" s="41"/>
      <c r="G543" s="42">
        <f>ROUND((G541+G542),2)</f>
        <v>22.19</v>
      </c>
      <c r="H543" s="30"/>
    </row>
    <row r="544" spans="1:9" ht="12.75">
      <c r="A544" s="369" t="s">
        <v>27</v>
      </c>
      <c r="B544" s="370"/>
      <c r="C544" s="370"/>
      <c r="D544" s="370"/>
      <c r="E544" s="370"/>
      <c r="F544" s="370"/>
      <c r="G544" s="101"/>
      <c r="H544" s="30"/>
      <c r="I544" s="44">
        <f>G543*G544</f>
        <v>0</v>
      </c>
    </row>
    <row r="545" spans="1:9" ht="12.75">
      <c r="A545" s="371" t="s">
        <v>28</v>
      </c>
      <c r="B545" s="372"/>
      <c r="C545" s="372"/>
      <c r="D545" s="372"/>
      <c r="E545" s="372"/>
      <c r="F545" s="45" t="s">
        <v>29</v>
      </c>
      <c r="G545" s="46">
        <v>1.33</v>
      </c>
      <c r="H545" s="40"/>
      <c r="I545" s="47">
        <f>G543*G545</f>
        <v>29.512700000000002</v>
      </c>
    </row>
    <row r="546" spans="1:9" ht="15">
      <c r="A546" s="48" t="s">
        <v>30</v>
      </c>
      <c r="B546" s="40"/>
      <c r="C546" s="40"/>
      <c r="D546" s="40"/>
      <c r="E546" s="40"/>
      <c r="F546" s="40"/>
      <c r="G546" s="49"/>
      <c r="H546" s="40"/>
      <c r="I546" s="21">
        <f>I544+I545</f>
        <v>29.512700000000002</v>
      </c>
    </row>
    <row r="547" spans="1:9" ht="15">
      <c r="A547" s="48" t="s">
        <v>31</v>
      </c>
      <c r="B547" s="50"/>
      <c r="C547" s="40"/>
      <c r="D547" s="40"/>
      <c r="E547" s="40"/>
      <c r="F547" s="40"/>
      <c r="G547" s="51">
        <v>30.2</v>
      </c>
      <c r="H547" s="40" t="s">
        <v>32</v>
      </c>
      <c r="I547" s="21">
        <f>ROUND((I546*G547/100),2)</f>
        <v>8.91</v>
      </c>
    </row>
    <row r="548" spans="1:9" ht="15">
      <c r="A548" s="48" t="s">
        <v>33</v>
      </c>
      <c r="B548" s="50"/>
      <c r="C548" s="40"/>
      <c r="D548" s="40"/>
      <c r="E548" s="40"/>
      <c r="F548" s="41" t="s">
        <v>34</v>
      </c>
      <c r="G548" s="40"/>
      <c r="H548" s="40"/>
      <c r="I548" s="21">
        <f>ROUND(F553,2)</f>
        <v>0</v>
      </c>
    </row>
    <row r="549" spans="1:9" ht="22.5">
      <c r="A549" s="52" t="s">
        <v>35</v>
      </c>
      <c r="B549" s="53" t="s">
        <v>36</v>
      </c>
      <c r="C549" s="54" t="s">
        <v>37</v>
      </c>
      <c r="D549" s="55" t="s">
        <v>38</v>
      </c>
      <c r="E549" s="55" t="s">
        <v>39</v>
      </c>
      <c r="F549" s="55" t="s">
        <v>40</v>
      </c>
      <c r="G549" s="30"/>
      <c r="H549" s="30"/>
      <c r="I549" s="31"/>
    </row>
    <row r="550" spans="1:9" ht="12.75">
      <c r="A550" s="32" t="s">
        <v>41</v>
      </c>
      <c r="B550" s="33"/>
      <c r="C550" s="33"/>
      <c r="D550" s="34"/>
      <c r="E550" s="56"/>
      <c r="F550" s="56">
        <f>E550*C550</f>
        <v>0</v>
      </c>
      <c r="G550" s="57"/>
      <c r="H550" s="30"/>
      <c r="I550" s="31"/>
    </row>
    <row r="551" spans="1:9" ht="12.75">
      <c r="A551" s="32" t="s">
        <v>43</v>
      </c>
      <c r="B551" s="33"/>
      <c r="C551" s="33"/>
      <c r="D551" s="34"/>
      <c r="E551" s="56"/>
      <c r="F551" s="56">
        <f>E551*C551</f>
        <v>0</v>
      </c>
      <c r="G551" s="57"/>
      <c r="H551" s="30"/>
      <c r="I551" s="31"/>
    </row>
    <row r="552" spans="1:9" ht="12.75">
      <c r="A552" s="32" t="s">
        <v>44</v>
      </c>
      <c r="B552" s="33"/>
      <c r="C552" s="33"/>
      <c r="D552" s="34"/>
      <c r="E552" s="56"/>
      <c r="F552" s="56">
        <f>E552*C552</f>
        <v>0</v>
      </c>
      <c r="G552" s="57"/>
      <c r="H552" s="30"/>
      <c r="I552" s="31"/>
    </row>
    <row r="553" spans="1:9" ht="12.75">
      <c r="A553" s="58" t="s">
        <v>46</v>
      </c>
      <c r="B553" s="36"/>
      <c r="C553" s="36"/>
      <c r="D553" s="37"/>
      <c r="E553" s="38"/>
      <c r="F553" s="59">
        <f>SUM(F550:F552)</f>
        <v>0</v>
      </c>
      <c r="G553" s="57"/>
      <c r="H553" s="30"/>
      <c r="I553" s="31"/>
    </row>
    <row r="554" spans="1:9" ht="15">
      <c r="A554" s="48" t="s">
        <v>47</v>
      </c>
      <c r="B554" s="40"/>
      <c r="C554" s="40"/>
      <c r="D554" s="40"/>
      <c r="E554" s="40"/>
      <c r="F554" s="40"/>
      <c r="G554" s="40"/>
      <c r="H554" s="40"/>
      <c r="I554" s="21">
        <f>ROUND(F560,2)</f>
        <v>0</v>
      </c>
    </row>
    <row r="555" spans="1:9" ht="33.75">
      <c r="A555" s="60" t="s">
        <v>35</v>
      </c>
      <c r="B555" s="61" t="s">
        <v>48</v>
      </c>
      <c r="C555" s="62" t="s">
        <v>49</v>
      </c>
      <c r="D555" s="61" t="s">
        <v>50</v>
      </c>
      <c r="E555" s="63"/>
      <c r="F555" s="63"/>
      <c r="G555" s="63"/>
      <c r="H555" s="30"/>
      <c r="I555" s="31"/>
    </row>
    <row r="556" spans="1:9" ht="12.75">
      <c r="A556" s="64" t="s">
        <v>51</v>
      </c>
      <c r="B556" s="65"/>
      <c r="C556" s="26"/>
      <c r="D556" s="66">
        <f>B556*C556/100</f>
        <v>0</v>
      </c>
      <c r="E556" s="63"/>
      <c r="F556" s="63"/>
      <c r="G556" s="63"/>
      <c r="H556" s="30"/>
      <c r="I556" s="31"/>
    </row>
    <row r="557" spans="1:9" ht="12.75">
      <c r="A557" s="67" t="s">
        <v>52</v>
      </c>
      <c r="B557" s="68"/>
      <c r="C557" s="26"/>
      <c r="D557" s="66">
        <f>B557*C557/100</f>
        <v>0</v>
      </c>
      <c r="E557" s="63"/>
      <c r="F557" s="63"/>
      <c r="G557" s="63"/>
      <c r="H557" s="30"/>
      <c r="I557" s="31"/>
    </row>
    <row r="558" spans="1:9" ht="12.75">
      <c r="A558" s="69" t="s">
        <v>53</v>
      </c>
      <c r="B558" s="69"/>
      <c r="C558" s="69"/>
      <c r="D558" s="66">
        <f>SUM(D556:D557)</f>
        <v>0</v>
      </c>
      <c r="E558" s="63"/>
      <c r="F558" s="63"/>
      <c r="G558" s="63"/>
      <c r="H558" s="30"/>
      <c r="I558" s="31"/>
    </row>
    <row r="559" spans="1:9" ht="45">
      <c r="A559" s="70" t="s">
        <v>54</v>
      </c>
      <c r="B559" s="71"/>
      <c r="C559" s="28" t="s">
        <v>55</v>
      </c>
      <c r="D559" s="71"/>
      <c r="E559" s="72" t="s">
        <v>56</v>
      </c>
      <c r="F559" s="373" t="s">
        <v>57</v>
      </c>
      <c r="G559" s="374"/>
      <c r="H559" s="30"/>
      <c r="I559" s="31"/>
    </row>
    <row r="560" spans="1:9" ht="12.75">
      <c r="A560" s="66">
        <f>D558</f>
        <v>0</v>
      </c>
      <c r="B560" s="73"/>
      <c r="C560" s="120">
        <f>D541*60*12</f>
        <v>105844.4712</v>
      </c>
      <c r="D560" s="73"/>
      <c r="E560" s="73">
        <f>F542</f>
        <v>20</v>
      </c>
      <c r="F560" s="375">
        <f>(A560/C560*E560)</f>
        <v>0</v>
      </c>
      <c r="G560" s="376"/>
      <c r="H560" s="30"/>
      <c r="I560" s="31"/>
    </row>
    <row r="561" spans="1:9" ht="15">
      <c r="A561" s="74" t="s">
        <v>58</v>
      </c>
      <c r="B561" s="75"/>
      <c r="C561" s="30"/>
      <c r="D561" s="76"/>
      <c r="E561" s="77"/>
      <c r="F561" s="30"/>
      <c r="G561" s="30"/>
      <c r="H561" s="30"/>
      <c r="I561" s="78">
        <f>I562+I564+I565</f>
        <v>72.9448</v>
      </c>
    </row>
    <row r="562" spans="1:9" ht="15">
      <c r="A562" s="48" t="s">
        <v>59</v>
      </c>
      <c r="B562" s="50"/>
      <c r="C562" s="40"/>
      <c r="D562" s="41"/>
      <c r="E562" s="79"/>
      <c r="F562" s="40"/>
      <c r="G562" s="40"/>
      <c r="H562" s="40"/>
      <c r="I562" s="21">
        <f>ROUND(G543*G563,2)</f>
        <v>23.3</v>
      </c>
    </row>
    <row r="563" spans="1:9" ht="15">
      <c r="A563" s="377" t="s">
        <v>60</v>
      </c>
      <c r="B563" s="378"/>
      <c r="C563" s="378"/>
      <c r="D563" s="378"/>
      <c r="E563" s="378"/>
      <c r="F563" s="81" t="s">
        <v>61</v>
      </c>
      <c r="G563" s="82">
        <v>1.05</v>
      </c>
      <c r="H563" s="30"/>
      <c r="I563" s="83"/>
    </row>
    <row r="564" spans="1:9" ht="15">
      <c r="A564" s="48" t="s">
        <v>62</v>
      </c>
      <c r="B564" s="50"/>
      <c r="C564" s="40"/>
      <c r="D564" s="40"/>
      <c r="E564" s="40"/>
      <c r="F564" s="40"/>
      <c r="G564" s="51">
        <v>30.2</v>
      </c>
      <c r="H564" s="40" t="s">
        <v>32</v>
      </c>
      <c r="I564" s="21">
        <f>ROUND(I562*G564%,2)</f>
        <v>7.04</v>
      </c>
    </row>
    <row r="565" spans="1:9" ht="15">
      <c r="A565" s="84" t="s">
        <v>63</v>
      </c>
      <c r="B565" s="85"/>
      <c r="C565" s="85"/>
      <c r="D565" s="86"/>
      <c r="E565" s="87"/>
      <c r="F565" s="85"/>
      <c r="G565" s="85"/>
      <c r="H565" s="85"/>
      <c r="I565" s="88">
        <f>G566*G543</f>
        <v>42.6048</v>
      </c>
    </row>
    <row r="566" spans="1:9" ht="15">
      <c r="A566" s="379" t="s">
        <v>64</v>
      </c>
      <c r="B566" s="380"/>
      <c r="C566" s="380"/>
      <c r="D566" s="380"/>
      <c r="E566" s="89"/>
      <c r="F566" s="90" t="s">
        <v>65</v>
      </c>
      <c r="G566" s="91">
        <v>1.92</v>
      </c>
      <c r="H566" s="92"/>
      <c r="I566" s="93"/>
    </row>
    <row r="567" spans="1:9" ht="15">
      <c r="A567" s="18" t="s">
        <v>66</v>
      </c>
      <c r="B567" s="94"/>
      <c r="C567" s="40"/>
      <c r="D567" s="40"/>
      <c r="E567" s="40"/>
      <c r="F567" s="40"/>
      <c r="G567" s="40"/>
      <c r="H567" s="40"/>
      <c r="I567" s="21">
        <f>I561+I538</f>
        <v>111.3675</v>
      </c>
    </row>
    <row r="568" spans="1:9" ht="15">
      <c r="A568" s="18" t="s">
        <v>72</v>
      </c>
      <c r="B568" s="94"/>
      <c r="C568" s="40"/>
      <c r="D568" s="40"/>
      <c r="E568" s="40"/>
      <c r="F568" s="40"/>
      <c r="G568" s="95">
        <f>I569/I567-1</f>
        <v>0.0775136372819718</v>
      </c>
      <c r="H568" s="40"/>
      <c r="I568" s="21">
        <f>I569-I567</f>
        <v>8.632499999999993</v>
      </c>
    </row>
    <row r="569" spans="1:9" ht="15.75">
      <c r="A569" s="96" t="s">
        <v>67</v>
      </c>
      <c r="B569" s="97"/>
      <c r="C569" s="98"/>
      <c r="D569" s="98"/>
      <c r="E569" s="98"/>
      <c r="F569" s="98"/>
      <c r="G569" s="98"/>
      <c r="H569" s="98"/>
      <c r="I569" s="99">
        <v>120</v>
      </c>
    </row>
    <row r="571" spans="1:7" ht="15.75">
      <c r="A571" s="9" t="s">
        <v>68</v>
      </c>
      <c r="G571" s="92" t="s">
        <v>462</v>
      </c>
    </row>
    <row r="572" ht="12.75">
      <c r="A572" s="1" t="s">
        <v>461</v>
      </c>
    </row>
    <row r="595" spans="1:9" ht="15.75">
      <c r="A595" s="100"/>
      <c r="F595" s="2" t="s">
        <v>3</v>
      </c>
      <c r="I595" s="3"/>
    </row>
    <row r="596" spans="6:9" ht="15.75">
      <c r="F596" s="4" t="s">
        <v>73</v>
      </c>
      <c r="H596" s="3" t="s">
        <v>459</v>
      </c>
      <c r="I596"/>
    </row>
    <row r="597" spans="6:9" ht="15.75">
      <c r="F597" s="4" t="s">
        <v>464</v>
      </c>
      <c r="I597" s="3" t="s">
        <v>7</v>
      </c>
    </row>
    <row r="598" spans="1:9" ht="14.25">
      <c r="A598" s="5" t="s">
        <v>460</v>
      </c>
      <c r="B598" s="5"/>
      <c r="C598" s="5"/>
      <c r="D598" s="5"/>
      <c r="E598" s="5"/>
      <c r="F598" s="5"/>
      <c r="G598" s="5"/>
      <c r="H598" s="5"/>
      <c r="I598" s="6"/>
    </row>
    <row r="599" spans="2:9" ht="15.75">
      <c r="B599" s="7"/>
      <c r="C599" s="7"/>
      <c r="D599" s="7" t="s">
        <v>9</v>
      </c>
      <c r="E599" s="7"/>
      <c r="F599" s="7"/>
      <c r="G599" s="7"/>
      <c r="H599" s="7"/>
      <c r="I599" s="8"/>
    </row>
    <row r="600" spans="1:9" ht="18.75">
      <c r="A600" s="9" t="s">
        <v>10</v>
      </c>
      <c r="B600" s="10"/>
      <c r="C600" s="10"/>
      <c r="D600" s="183" t="s">
        <v>443</v>
      </c>
      <c r="E600" s="12"/>
      <c r="F600" s="12"/>
      <c r="G600" s="12"/>
      <c r="H600" s="12"/>
      <c r="I600" s="3"/>
    </row>
    <row r="601" spans="1:9" ht="15.75">
      <c r="A601" s="13" t="s">
        <v>12</v>
      </c>
      <c r="B601" s="10"/>
      <c r="C601" s="10"/>
      <c r="D601" s="4" t="s">
        <v>0</v>
      </c>
      <c r="F601" s="13"/>
      <c r="G601" s="15"/>
      <c r="H601" s="16"/>
      <c r="I601" s="17"/>
    </row>
    <row r="602" ht="15.75">
      <c r="D602" s="14"/>
    </row>
    <row r="603" spans="1:9" ht="18.75">
      <c r="A603" s="4"/>
      <c r="B603" s="11"/>
      <c r="C603" s="12"/>
      <c r="D603" s="12"/>
      <c r="E603" s="12"/>
      <c r="F603" s="12"/>
      <c r="G603" s="12"/>
      <c r="H603" s="12"/>
      <c r="I603" s="17" t="s">
        <v>14</v>
      </c>
    </row>
    <row r="604" spans="1:9" ht="18.75">
      <c r="A604" s="18" t="s">
        <v>15</v>
      </c>
      <c r="B604" s="19"/>
      <c r="C604" s="20"/>
      <c r="D604" s="20"/>
      <c r="E604" s="20"/>
      <c r="F604" s="20"/>
      <c r="G604" s="20"/>
      <c r="H604" s="20"/>
      <c r="I604" s="21">
        <f>I612+I613+I614+I620</f>
        <v>68.8508</v>
      </c>
    </row>
    <row r="605" spans="1:9" ht="15.75">
      <c r="A605" s="22" t="s">
        <v>16</v>
      </c>
      <c r="B605" s="23"/>
      <c r="C605" s="23"/>
      <c r="D605" s="23"/>
      <c r="E605" s="23"/>
      <c r="F605" s="23"/>
      <c r="G605" s="23"/>
      <c r="H605" s="23"/>
      <c r="I605" s="24"/>
    </row>
    <row r="606" spans="1:9" ht="33.75">
      <c r="A606" s="25" t="s">
        <v>17</v>
      </c>
      <c r="B606" s="26" t="s">
        <v>18</v>
      </c>
      <c r="C606" s="27" t="s">
        <v>19</v>
      </c>
      <c r="D606" s="28" t="s">
        <v>20</v>
      </c>
      <c r="E606" s="28" t="s">
        <v>21</v>
      </c>
      <c r="F606" s="28" t="s">
        <v>22</v>
      </c>
      <c r="G606" s="29" t="s">
        <v>23</v>
      </c>
      <c r="H606" s="30"/>
      <c r="I606" s="31"/>
    </row>
    <row r="607" spans="1:9" ht="12.75">
      <c r="A607" s="32" t="s">
        <v>24</v>
      </c>
      <c r="B607" s="33">
        <v>1</v>
      </c>
      <c r="C607" s="33">
        <v>7502.5</v>
      </c>
      <c r="D607" s="117">
        <f>159.27*0.923</f>
        <v>147.00621</v>
      </c>
      <c r="E607" s="118">
        <f>D607*60</f>
        <v>8820.3726</v>
      </c>
      <c r="F607" s="29">
        <v>30</v>
      </c>
      <c r="G607" s="33">
        <f>B607*C607/E607*F607</f>
        <v>25.51762949333909</v>
      </c>
      <c r="H607" s="30"/>
      <c r="I607" s="31"/>
    </row>
    <row r="608" spans="1:9" ht="12.75">
      <c r="A608" s="35" t="s">
        <v>25</v>
      </c>
      <c r="B608" s="36">
        <v>1</v>
      </c>
      <c r="C608" s="36">
        <v>6280</v>
      </c>
      <c r="D608" s="117">
        <f>159.27*0.923</f>
        <v>147.00621</v>
      </c>
      <c r="E608" s="119">
        <f>D608*60</f>
        <v>8820.3726</v>
      </c>
      <c r="F608" s="38">
        <v>20</v>
      </c>
      <c r="G608" s="36">
        <f>B608*C608/E608*F608</f>
        <v>14.23976125453022</v>
      </c>
      <c r="H608" s="30"/>
      <c r="I608" s="31"/>
    </row>
    <row r="609" spans="1:8" ht="12.75">
      <c r="A609" s="39" t="s">
        <v>26</v>
      </c>
      <c r="B609" s="40"/>
      <c r="C609" s="41"/>
      <c r="D609" s="41"/>
      <c r="E609" s="41"/>
      <c r="F609" s="41"/>
      <c r="G609" s="42">
        <f>ROUND((G607+G608),2)</f>
        <v>39.76</v>
      </c>
      <c r="H609" s="30"/>
    </row>
    <row r="610" spans="1:9" ht="12.75">
      <c r="A610" s="369" t="s">
        <v>27</v>
      </c>
      <c r="B610" s="370"/>
      <c r="C610" s="370"/>
      <c r="D610" s="370"/>
      <c r="E610" s="370"/>
      <c r="F610" s="370"/>
      <c r="G610" s="101"/>
      <c r="H610" s="30"/>
      <c r="I610" s="44">
        <f>G609*G610</f>
        <v>0</v>
      </c>
    </row>
    <row r="611" spans="1:9" ht="12.75">
      <c r="A611" s="371" t="s">
        <v>28</v>
      </c>
      <c r="B611" s="372"/>
      <c r="C611" s="372"/>
      <c r="D611" s="372"/>
      <c r="E611" s="372"/>
      <c r="F611" s="45" t="s">
        <v>29</v>
      </c>
      <c r="G611" s="46">
        <v>1.33</v>
      </c>
      <c r="H611" s="40"/>
      <c r="I611" s="47">
        <f>G609*G611</f>
        <v>52.8808</v>
      </c>
    </row>
    <row r="612" spans="1:9" ht="15">
      <c r="A612" s="48" t="s">
        <v>30</v>
      </c>
      <c r="B612" s="40"/>
      <c r="C612" s="40"/>
      <c r="D612" s="40"/>
      <c r="E612" s="40"/>
      <c r="F612" s="40"/>
      <c r="G612" s="49"/>
      <c r="H612" s="40"/>
      <c r="I612" s="21">
        <f>I610+I611</f>
        <v>52.8808</v>
      </c>
    </row>
    <row r="613" spans="1:9" ht="15">
      <c r="A613" s="48" t="s">
        <v>31</v>
      </c>
      <c r="B613" s="50"/>
      <c r="C613" s="40"/>
      <c r="D613" s="40"/>
      <c r="E613" s="40"/>
      <c r="F613" s="40"/>
      <c r="G613" s="51">
        <v>30.2</v>
      </c>
      <c r="H613" s="40" t="s">
        <v>32</v>
      </c>
      <c r="I613" s="21">
        <f>ROUND((I612*G613/100),2)</f>
        <v>15.97</v>
      </c>
    </row>
    <row r="614" spans="1:9" ht="15">
      <c r="A614" s="48" t="s">
        <v>33</v>
      </c>
      <c r="B614" s="50"/>
      <c r="C614" s="40"/>
      <c r="D614" s="40"/>
      <c r="E614" s="40"/>
      <c r="F614" s="41" t="s">
        <v>34</v>
      </c>
      <c r="G614" s="40"/>
      <c r="H614" s="40"/>
      <c r="I614" s="21">
        <f>ROUND(F619,2)</f>
        <v>0</v>
      </c>
    </row>
    <row r="615" spans="1:9" ht="22.5">
      <c r="A615" s="52" t="s">
        <v>35</v>
      </c>
      <c r="B615" s="53" t="s">
        <v>36</v>
      </c>
      <c r="C615" s="54" t="s">
        <v>37</v>
      </c>
      <c r="D615" s="55" t="s">
        <v>38</v>
      </c>
      <c r="E615" s="55" t="s">
        <v>39</v>
      </c>
      <c r="F615" s="55" t="s">
        <v>40</v>
      </c>
      <c r="G615" s="30"/>
      <c r="H615" s="30"/>
      <c r="I615" s="31"/>
    </row>
    <row r="616" spans="1:9" ht="12.75">
      <c r="A616" s="32" t="s">
        <v>41</v>
      </c>
      <c r="B616" s="33"/>
      <c r="C616" s="33"/>
      <c r="D616" s="34"/>
      <c r="E616" s="56"/>
      <c r="F616" s="56">
        <f>E616*C616</f>
        <v>0</v>
      </c>
      <c r="G616" s="57"/>
      <c r="H616" s="30"/>
      <c r="I616" s="31"/>
    </row>
    <row r="617" spans="1:9" ht="12.75">
      <c r="A617" s="32" t="s">
        <v>43</v>
      </c>
      <c r="B617" s="33"/>
      <c r="C617" s="33"/>
      <c r="D617" s="34"/>
      <c r="E617" s="56"/>
      <c r="F617" s="56">
        <f>E617*C617</f>
        <v>0</v>
      </c>
      <c r="G617" s="57"/>
      <c r="H617" s="30"/>
      <c r="I617" s="31"/>
    </row>
    <row r="618" spans="1:9" ht="12.75">
      <c r="A618" s="32" t="s">
        <v>44</v>
      </c>
      <c r="B618" s="33"/>
      <c r="C618" s="33"/>
      <c r="D618" s="34"/>
      <c r="E618" s="56"/>
      <c r="F618" s="56">
        <f>E618*C618</f>
        <v>0</v>
      </c>
      <c r="G618" s="57"/>
      <c r="H618" s="30"/>
      <c r="I618" s="31"/>
    </row>
    <row r="619" spans="1:9" ht="12.75">
      <c r="A619" s="58" t="s">
        <v>46</v>
      </c>
      <c r="B619" s="36"/>
      <c r="C619" s="36"/>
      <c r="D619" s="37"/>
      <c r="E619" s="38"/>
      <c r="F619" s="59">
        <f>SUM(F616:F618)</f>
        <v>0</v>
      </c>
      <c r="G619" s="57"/>
      <c r="H619" s="30"/>
      <c r="I619" s="31"/>
    </row>
    <row r="620" spans="1:9" ht="15">
      <c r="A620" s="48" t="s">
        <v>47</v>
      </c>
      <c r="B620" s="40"/>
      <c r="C620" s="40"/>
      <c r="D620" s="40"/>
      <c r="E620" s="40"/>
      <c r="F620" s="40"/>
      <c r="G620" s="40"/>
      <c r="H620" s="40"/>
      <c r="I620" s="21">
        <f>ROUND(F626,2)</f>
        <v>0</v>
      </c>
    </row>
    <row r="621" spans="1:9" ht="33.75">
      <c r="A621" s="60" t="s">
        <v>35</v>
      </c>
      <c r="B621" s="61" t="s">
        <v>48</v>
      </c>
      <c r="C621" s="62" t="s">
        <v>49</v>
      </c>
      <c r="D621" s="61" t="s">
        <v>50</v>
      </c>
      <c r="E621" s="63"/>
      <c r="F621" s="63"/>
      <c r="G621" s="63"/>
      <c r="H621" s="30"/>
      <c r="I621" s="31"/>
    </row>
    <row r="622" spans="1:9" ht="12.75">
      <c r="A622" s="64" t="s">
        <v>51</v>
      </c>
      <c r="B622" s="65"/>
      <c r="C622" s="26"/>
      <c r="D622" s="66">
        <f>B622*C622/100</f>
        <v>0</v>
      </c>
      <c r="E622" s="63"/>
      <c r="F622" s="63"/>
      <c r="G622" s="63"/>
      <c r="H622" s="30"/>
      <c r="I622" s="31"/>
    </row>
    <row r="623" spans="1:9" ht="12.75">
      <c r="A623" s="67" t="s">
        <v>52</v>
      </c>
      <c r="B623" s="68"/>
      <c r="C623" s="26"/>
      <c r="D623" s="66">
        <f>B623*C623/100</f>
        <v>0</v>
      </c>
      <c r="E623" s="63"/>
      <c r="F623" s="63"/>
      <c r="G623" s="63"/>
      <c r="H623" s="30"/>
      <c r="I623" s="31"/>
    </row>
    <row r="624" spans="1:9" ht="12.75">
      <c r="A624" s="69" t="s">
        <v>53</v>
      </c>
      <c r="B624" s="69"/>
      <c r="C624" s="69"/>
      <c r="D624" s="66">
        <f>SUM(D622:D623)</f>
        <v>0</v>
      </c>
      <c r="E624" s="63"/>
      <c r="F624" s="63"/>
      <c r="G624" s="63"/>
      <c r="H624" s="30"/>
      <c r="I624" s="31"/>
    </row>
    <row r="625" spans="1:9" ht="45">
      <c r="A625" s="70" t="s">
        <v>54</v>
      </c>
      <c r="B625" s="71"/>
      <c r="C625" s="28" t="s">
        <v>55</v>
      </c>
      <c r="D625" s="71"/>
      <c r="E625" s="72" t="s">
        <v>56</v>
      </c>
      <c r="F625" s="373" t="s">
        <v>57</v>
      </c>
      <c r="G625" s="374"/>
      <c r="H625" s="30"/>
      <c r="I625" s="31"/>
    </row>
    <row r="626" spans="1:9" ht="12.75">
      <c r="A626" s="66">
        <f>D624</f>
        <v>0</v>
      </c>
      <c r="B626" s="73"/>
      <c r="C626" s="120">
        <f>D607*60*12</f>
        <v>105844.4712</v>
      </c>
      <c r="D626" s="73"/>
      <c r="E626" s="73">
        <f>F608</f>
        <v>20</v>
      </c>
      <c r="F626" s="375">
        <f>(A626/C626*E626)</f>
        <v>0</v>
      </c>
      <c r="G626" s="376"/>
      <c r="H626" s="30"/>
      <c r="I626" s="31"/>
    </row>
    <row r="627" spans="1:9" ht="15">
      <c r="A627" s="74" t="s">
        <v>58</v>
      </c>
      <c r="B627" s="75"/>
      <c r="C627" s="30"/>
      <c r="D627" s="76"/>
      <c r="E627" s="77"/>
      <c r="F627" s="30"/>
      <c r="G627" s="30"/>
      <c r="H627" s="30"/>
      <c r="I627" s="78">
        <f>I628+I630+I631</f>
        <v>144.5</v>
      </c>
    </row>
    <row r="628" spans="1:9" ht="15">
      <c r="A628" s="48" t="s">
        <v>59</v>
      </c>
      <c r="B628" s="50"/>
      <c r="C628" s="40"/>
      <c r="D628" s="41"/>
      <c r="E628" s="79"/>
      <c r="F628" s="40"/>
      <c r="G628" s="40"/>
      <c r="H628" s="40"/>
      <c r="I628" s="21">
        <v>48.01</v>
      </c>
    </row>
    <row r="629" spans="1:9" ht="15">
      <c r="A629" s="377" t="s">
        <v>60</v>
      </c>
      <c r="B629" s="378"/>
      <c r="C629" s="378"/>
      <c r="D629" s="378"/>
      <c r="E629" s="378"/>
      <c r="F629" s="81" t="s">
        <v>61</v>
      </c>
      <c r="G629" s="82">
        <v>1.05</v>
      </c>
      <c r="H629" s="30"/>
      <c r="I629" s="83"/>
    </row>
    <row r="630" spans="1:9" ht="15">
      <c r="A630" s="48" t="s">
        <v>62</v>
      </c>
      <c r="B630" s="50"/>
      <c r="C630" s="40"/>
      <c r="D630" s="40"/>
      <c r="E630" s="40"/>
      <c r="F630" s="40"/>
      <c r="G630" s="51">
        <v>30.2</v>
      </c>
      <c r="H630" s="40" t="s">
        <v>32</v>
      </c>
      <c r="I630" s="21">
        <f>ROUND(I628*G630%,2)</f>
        <v>14.5</v>
      </c>
    </row>
    <row r="631" spans="1:9" ht="15">
      <c r="A631" s="84" t="s">
        <v>63</v>
      </c>
      <c r="B631" s="85"/>
      <c r="C631" s="85"/>
      <c r="D631" s="86"/>
      <c r="E631" s="87"/>
      <c r="F631" s="85"/>
      <c r="G631" s="85"/>
      <c r="H631" s="85"/>
      <c r="I631" s="88">
        <v>81.99</v>
      </c>
    </row>
    <row r="632" spans="1:9" ht="15">
      <c r="A632" s="379" t="s">
        <v>64</v>
      </c>
      <c r="B632" s="380"/>
      <c r="C632" s="380"/>
      <c r="D632" s="380"/>
      <c r="E632" s="89"/>
      <c r="F632" s="90" t="s">
        <v>65</v>
      </c>
      <c r="G632" s="91">
        <v>1.92</v>
      </c>
      <c r="H632" s="92"/>
      <c r="I632" s="93"/>
    </row>
    <row r="633" spans="1:9" ht="15">
      <c r="A633" s="18" t="s">
        <v>66</v>
      </c>
      <c r="B633" s="94"/>
      <c r="C633" s="40"/>
      <c r="D633" s="40"/>
      <c r="E633" s="40"/>
      <c r="F633" s="40"/>
      <c r="G633" s="40"/>
      <c r="H633" s="40"/>
      <c r="I633" s="21">
        <f>I627+I604</f>
        <v>213.3508</v>
      </c>
    </row>
    <row r="634" spans="1:9" ht="15">
      <c r="A634" s="18" t="s">
        <v>72</v>
      </c>
      <c r="B634" s="94"/>
      <c r="C634" s="40"/>
      <c r="D634" s="40"/>
      <c r="E634" s="40"/>
      <c r="F634" s="40"/>
      <c r="G634" s="95">
        <f>I635/I633-1</f>
        <v>0.0077299921068962885</v>
      </c>
      <c r="H634" s="40"/>
      <c r="I634" s="21">
        <f>I635-I633</f>
        <v>1.6492000000000075</v>
      </c>
    </row>
    <row r="635" spans="1:9" ht="15.75">
      <c r="A635" s="96" t="s">
        <v>67</v>
      </c>
      <c r="B635" s="97"/>
      <c r="C635" s="98"/>
      <c r="D635" s="98"/>
      <c r="E635" s="98"/>
      <c r="F635" s="98"/>
      <c r="G635" s="98"/>
      <c r="H635" s="98"/>
      <c r="I635" s="99">
        <v>215</v>
      </c>
    </row>
    <row r="637" spans="1:7" ht="15.75">
      <c r="A637" s="9" t="s">
        <v>68</v>
      </c>
      <c r="G637" s="92" t="s">
        <v>462</v>
      </c>
    </row>
    <row r="638" ht="12.75">
      <c r="A638" s="1" t="s">
        <v>461</v>
      </c>
    </row>
    <row r="661" spans="1:9" ht="15.75">
      <c r="A661" s="100"/>
      <c r="F661" s="2" t="s">
        <v>3</v>
      </c>
      <c r="I661" s="3"/>
    </row>
    <row r="662" spans="6:9" ht="15.75">
      <c r="F662" s="4" t="s">
        <v>73</v>
      </c>
      <c r="H662" s="3" t="s">
        <v>459</v>
      </c>
      <c r="I662"/>
    </row>
    <row r="663" spans="6:9" ht="15.75">
      <c r="F663" s="4" t="s">
        <v>482</v>
      </c>
      <c r="I663" s="3" t="s">
        <v>479</v>
      </c>
    </row>
    <row r="664" spans="1:9" ht="14.25">
      <c r="A664" s="5" t="s">
        <v>460</v>
      </c>
      <c r="B664" s="5"/>
      <c r="C664" s="5"/>
      <c r="D664" s="5"/>
      <c r="E664" s="5"/>
      <c r="F664" s="5"/>
      <c r="G664" s="5"/>
      <c r="H664" s="5"/>
      <c r="I664" s="6"/>
    </row>
    <row r="665" spans="2:9" ht="15.75">
      <c r="B665" s="7"/>
      <c r="C665" s="7"/>
      <c r="D665" s="7" t="s">
        <v>9</v>
      </c>
      <c r="E665" s="7"/>
      <c r="F665" s="7"/>
      <c r="G665" s="7"/>
      <c r="H665" s="7"/>
      <c r="I665" s="8"/>
    </row>
    <row r="666" spans="1:9" ht="18.75">
      <c r="A666" s="9" t="s">
        <v>10</v>
      </c>
      <c r="B666" s="10"/>
      <c r="C666" s="10"/>
      <c r="D666" s="183" t="s">
        <v>1</v>
      </c>
      <c r="E666" s="12"/>
      <c r="F666" s="12"/>
      <c r="G666" s="12"/>
      <c r="H666" s="12"/>
      <c r="I666" s="3"/>
    </row>
    <row r="667" spans="1:9" ht="15.75">
      <c r="A667" s="13" t="s">
        <v>12</v>
      </c>
      <c r="B667" s="10"/>
      <c r="C667" s="10"/>
      <c r="D667" s="4" t="s">
        <v>2</v>
      </c>
      <c r="F667" s="13"/>
      <c r="G667" s="15"/>
      <c r="H667" s="16"/>
      <c r="I667" s="17"/>
    </row>
    <row r="668" ht="15.75">
      <c r="D668" s="14"/>
    </row>
    <row r="669" spans="1:9" ht="18.75">
      <c r="A669" s="4"/>
      <c r="B669" s="11"/>
      <c r="C669" s="12"/>
      <c r="D669" s="12"/>
      <c r="E669" s="12"/>
      <c r="F669" s="12"/>
      <c r="G669" s="12"/>
      <c r="H669" s="12"/>
      <c r="I669" s="17" t="s">
        <v>14</v>
      </c>
    </row>
    <row r="670" spans="1:9" ht="18.75">
      <c r="A670" s="18" t="s">
        <v>15</v>
      </c>
      <c r="B670" s="19"/>
      <c r="C670" s="20"/>
      <c r="D670" s="20"/>
      <c r="E670" s="20"/>
      <c r="F670" s="20"/>
      <c r="G670" s="20"/>
      <c r="H670" s="20"/>
      <c r="I670" s="21">
        <f>I678+I679+I680+I686</f>
        <v>42.9806</v>
      </c>
    </row>
    <row r="671" spans="1:9" ht="15.75">
      <c r="A671" s="22" t="s">
        <v>16</v>
      </c>
      <c r="B671" s="23"/>
      <c r="C671" s="23"/>
      <c r="D671" s="23"/>
      <c r="E671" s="23"/>
      <c r="F671" s="23"/>
      <c r="G671" s="23"/>
      <c r="H671" s="23"/>
      <c r="I671" s="24"/>
    </row>
    <row r="672" spans="1:9" ht="33.75">
      <c r="A672" s="25" t="s">
        <v>17</v>
      </c>
      <c r="B672" s="26" t="s">
        <v>18</v>
      </c>
      <c r="C672" s="27" t="s">
        <v>19</v>
      </c>
      <c r="D672" s="28" t="s">
        <v>20</v>
      </c>
      <c r="E672" s="28" t="s">
        <v>21</v>
      </c>
      <c r="F672" s="28" t="s">
        <v>22</v>
      </c>
      <c r="G672" s="29" t="s">
        <v>23</v>
      </c>
      <c r="H672" s="30"/>
      <c r="I672" s="31"/>
    </row>
    <row r="673" spans="1:9" ht="12.75">
      <c r="A673" s="32" t="s">
        <v>24</v>
      </c>
      <c r="B673" s="33">
        <v>1</v>
      </c>
      <c r="C673" s="33">
        <v>7502.5</v>
      </c>
      <c r="D673" s="117">
        <f>159.27*0.923</f>
        <v>147.00621</v>
      </c>
      <c r="E673" s="118">
        <f>D673*60</f>
        <v>8820.3726</v>
      </c>
      <c r="F673" s="29">
        <v>25</v>
      </c>
      <c r="G673" s="33">
        <f>B673*C673/E673*F673</f>
        <v>21.264691244449242</v>
      </c>
      <c r="H673" s="30"/>
      <c r="I673" s="31"/>
    </row>
    <row r="674" spans="1:9" ht="12.75">
      <c r="A674" s="35" t="s">
        <v>25</v>
      </c>
      <c r="B674" s="36">
        <v>1</v>
      </c>
      <c r="C674" s="36">
        <v>6280</v>
      </c>
      <c r="D674" s="117">
        <f>159.27*0.923</f>
        <v>147.00621</v>
      </c>
      <c r="E674" s="119">
        <f>D674*60</f>
        <v>8820.3726</v>
      </c>
      <c r="F674" s="38">
        <v>5</v>
      </c>
      <c r="G674" s="36">
        <f>B674*C674/E674*F674</f>
        <v>3.559940313632555</v>
      </c>
      <c r="H674" s="30"/>
      <c r="I674" s="31"/>
    </row>
    <row r="675" spans="1:8" ht="12.75">
      <c r="A675" s="39" t="s">
        <v>26</v>
      </c>
      <c r="B675" s="40"/>
      <c r="C675" s="41"/>
      <c r="D675" s="41"/>
      <c r="E675" s="41"/>
      <c r="F675" s="41"/>
      <c r="G675" s="42">
        <f>ROUND((G673+G674),2)</f>
        <v>24.82</v>
      </c>
      <c r="H675" s="30"/>
    </row>
    <row r="676" spans="1:9" ht="12.75">
      <c r="A676" s="369" t="s">
        <v>27</v>
      </c>
      <c r="B676" s="370"/>
      <c r="C676" s="370"/>
      <c r="D676" s="370"/>
      <c r="E676" s="370"/>
      <c r="F676" s="370"/>
      <c r="G676" s="101"/>
      <c r="H676" s="30"/>
      <c r="I676" s="44">
        <f>G675*G676</f>
        <v>0</v>
      </c>
    </row>
    <row r="677" spans="1:9" ht="12.75">
      <c r="A677" s="371" t="s">
        <v>28</v>
      </c>
      <c r="B677" s="372"/>
      <c r="C677" s="372"/>
      <c r="D677" s="372"/>
      <c r="E677" s="372"/>
      <c r="F677" s="45" t="s">
        <v>29</v>
      </c>
      <c r="G677" s="46">
        <v>1.33</v>
      </c>
      <c r="H677" s="40"/>
      <c r="I677" s="47">
        <f>G675*G677</f>
        <v>33.010600000000004</v>
      </c>
    </row>
    <row r="678" spans="1:9" ht="15">
      <c r="A678" s="48" t="s">
        <v>30</v>
      </c>
      <c r="B678" s="40"/>
      <c r="C678" s="40"/>
      <c r="D678" s="40"/>
      <c r="E678" s="40"/>
      <c r="F678" s="40"/>
      <c r="G678" s="49"/>
      <c r="H678" s="40"/>
      <c r="I678" s="21">
        <f>I676+I677</f>
        <v>33.010600000000004</v>
      </c>
    </row>
    <row r="679" spans="1:9" ht="15">
      <c r="A679" s="48" t="s">
        <v>31</v>
      </c>
      <c r="B679" s="50"/>
      <c r="C679" s="40"/>
      <c r="D679" s="40"/>
      <c r="E679" s="40"/>
      <c r="F679" s="40"/>
      <c r="G679" s="51">
        <v>30.2</v>
      </c>
      <c r="H679" s="40" t="s">
        <v>32</v>
      </c>
      <c r="I679" s="21">
        <f>ROUND((I678*G679/100),2)</f>
        <v>9.97</v>
      </c>
    </row>
    <row r="680" spans="1:9" ht="15">
      <c r="A680" s="48" t="s">
        <v>33</v>
      </c>
      <c r="B680" s="50"/>
      <c r="C680" s="40"/>
      <c r="D680" s="40"/>
      <c r="E680" s="40"/>
      <c r="F680" s="41" t="s">
        <v>34</v>
      </c>
      <c r="G680" s="40"/>
      <c r="H680" s="40"/>
      <c r="I680" s="21">
        <f>ROUND(F685,2)</f>
        <v>0</v>
      </c>
    </row>
    <row r="681" spans="1:9" ht="22.5">
      <c r="A681" s="52" t="s">
        <v>35</v>
      </c>
      <c r="B681" s="53" t="s">
        <v>36</v>
      </c>
      <c r="C681" s="54" t="s">
        <v>37</v>
      </c>
      <c r="D681" s="55" t="s">
        <v>38</v>
      </c>
      <c r="E681" s="55" t="s">
        <v>39</v>
      </c>
      <c r="F681" s="55" t="s">
        <v>40</v>
      </c>
      <c r="G681" s="30"/>
      <c r="H681" s="30"/>
      <c r="I681" s="31"/>
    </row>
    <row r="682" spans="1:9" ht="12.75">
      <c r="A682" s="32" t="s">
        <v>41</v>
      </c>
      <c r="B682" s="33"/>
      <c r="C682" s="33"/>
      <c r="D682" s="34"/>
      <c r="E682" s="56"/>
      <c r="F682" s="56">
        <f>E682*C682</f>
        <v>0</v>
      </c>
      <c r="G682" s="57"/>
      <c r="H682" s="30"/>
      <c r="I682" s="31"/>
    </row>
    <row r="683" spans="1:9" ht="12.75">
      <c r="A683" s="32" t="s">
        <v>43</v>
      </c>
      <c r="B683" s="33"/>
      <c r="C683" s="33"/>
      <c r="D683" s="34"/>
      <c r="E683" s="56"/>
      <c r="F683" s="56">
        <f>E683*C683</f>
        <v>0</v>
      </c>
      <c r="G683" s="57"/>
      <c r="H683" s="30"/>
      <c r="I683" s="31"/>
    </row>
    <row r="684" spans="1:9" ht="12.75">
      <c r="A684" s="32" t="s">
        <v>44</v>
      </c>
      <c r="B684" s="33"/>
      <c r="C684" s="33"/>
      <c r="D684" s="34"/>
      <c r="E684" s="56"/>
      <c r="F684" s="56">
        <f>E684*C684</f>
        <v>0</v>
      </c>
      <c r="G684" s="57"/>
      <c r="H684" s="30"/>
      <c r="I684" s="31"/>
    </row>
    <row r="685" spans="1:9" ht="12.75">
      <c r="A685" s="58" t="s">
        <v>46</v>
      </c>
      <c r="B685" s="36"/>
      <c r="C685" s="36"/>
      <c r="D685" s="37"/>
      <c r="E685" s="38"/>
      <c r="F685" s="59">
        <f>SUM(F682:F684)</f>
        <v>0</v>
      </c>
      <c r="G685" s="57"/>
      <c r="H685" s="30"/>
      <c r="I685" s="31"/>
    </row>
    <row r="686" spans="1:9" ht="15">
      <c r="A686" s="48" t="s">
        <v>47</v>
      </c>
      <c r="B686" s="40"/>
      <c r="C686" s="40"/>
      <c r="D686" s="40"/>
      <c r="E686" s="40"/>
      <c r="F686" s="40"/>
      <c r="G686" s="40"/>
      <c r="H686" s="40"/>
      <c r="I686" s="21">
        <f>ROUND(F692,2)</f>
        <v>0</v>
      </c>
    </row>
    <row r="687" spans="1:9" ht="33.75">
      <c r="A687" s="60" t="s">
        <v>35</v>
      </c>
      <c r="B687" s="61" t="s">
        <v>48</v>
      </c>
      <c r="C687" s="62" t="s">
        <v>49</v>
      </c>
      <c r="D687" s="61" t="s">
        <v>50</v>
      </c>
      <c r="E687" s="63"/>
      <c r="F687" s="63"/>
      <c r="G687" s="63"/>
      <c r="H687" s="30"/>
      <c r="I687" s="31"/>
    </row>
    <row r="688" spans="1:9" ht="12.75">
      <c r="A688" s="64" t="s">
        <v>435</v>
      </c>
      <c r="B688" s="65">
        <v>21055.38</v>
      </c>
      <c r="C688" s="26">
        <v>0</v>
      </c>
      <c r="D688" s="66">
        <f>B688*C688/100</f>
        <v>0</v>
      </c>
      <c r="E688" s="63"/>
      <c r="F688" s="63"/>
      <c r="G688" s="63"/>
      <c r="H688" s="30"/>
      <c r="I688" s="31"/>
    </row>
    <row r="689" spans="1:9" ht="24">
      <c r="A689" s="64" t="s">
        <v>439</v>
      </c>
      <c r="B689" s="68">
        <v>1400</v>
      </c>
      <c r="C689" s="26">
        <v>0</v>
      </c>
      <c r="D689" s="66">
        <f>B689*C689/100</f>
        <v>0</v>
      </c>
      <c r="E689" s="63"/>
      <c r="F689" s="63"/>
      <c r="G689" s="63"/>
      <c r="H689" s="30"/>
      <c r="I689" s="31"/>
    </row>
    <row r="690" spans="1:9" ht="12.75">
      <c r="A690" s="69" t="s">
        <v>53</v>
      </c>
      <c r="B690" s="69"/>
      <c r="C690" s="69"/>
      <c r="D690" s="66">
        <f>SUM(D688:D689)</f>
        <v>0</v>
      </c>
      <c r="E690" s="63"/>
      <c r="F690" s="63"/>
      <c r="G690" s="63"/>
      <c r="H690" s="30"/>
      <c r="I690" s="31"/>
    </row>
    <row r="691" spans="1:9" ht="45">
      <c r="A691" s="70" t="s">
        <v>54</v>
      </c>
      <c r="B691" s="71"/>
      <c r="C691" s="28" t="s">
        <v>55</v>
      </c>
      <c r="D691" s="71"/>
      <c r="E691" s="72" t="s">
        <v>56</v>
      </c>
      <c r="F691" s="373" t="s">
        <v>57</v>
      </c>
      <c r="G691" s="374"/>
      <c r="H691" s="30"/>
      <c r="I691" s="31"/>
    </row>
    <row r="692" spans="1:9" ht="12.75">
      <c r="A692" s="66">
        <f>D690</f>
        <v>0</v>
      </c>
      <c r="B692" s="73"/>
      <c r="C692" s="120">
        <f>D673*60*12</f>
        <v>105844.4712</v>
      </c>
      <c r="D692" s="73"/>
      <c r="E692" s="73">
        <f>F674</f>
        <v>5</v>
      </c>
      <c r="F692" s="375">
        <f>(A692/C692*E692)</f>
        <v>0</v>
      </c>
      <c r="G692" s="376"/>
      <c r="H692" s="30"/>
      <c r="I692" s="31"/>
    </row>
    <row r="693" spans="1:9" ht="15">
      <c r="A693" s="74" t="s">
        <v>58</v>
      </c>
      <c r="B693" s="75"/>
      <c r="C693" s="30"/>
      <c r="D693" s="76"/>
      <c r="E693" s="77"/>
      <c r="F693" s="30"/>
      <c r="G693" s="30"/>
      <c r="H693" s="30"/>
      <c r="I693" s="78">
        <f>I694+I696+I697</f>
        <v>86.67439999999999</v>
      </c>
    </row>
    <row r="694" spans="1:9" ht="15">
      <c r="A694" s="48" t="s">
        <v>59</v>
      </c>
      <c r="B694" s="50"/>
      <c r="C694" s="40"/>
      <c r="D694" s="41"/>
      <c r="E694" s="79"/>
      <c r="F694" s="40"/>
      <c r="G694" s="40"/>
      <c r="H694" s="40"/>
      <c r="I694" s="21">
        <v>29.97</v>
      </c>
    </row>
    <row r="695" spans="1:9" ht="15">
      <c r="A695" s="377" t="s">
        <v>60</v>
      </c>
      <c r="B695" s="378"/>
      <c r="C695" s="378"/>
      <c r="D695" s="378"/>
      <c r="E695" s="378"/>
      <c r="F695" s="81" t="s">
        <v>61</v>
      </c>
      <c r="G695" s="82">
        <v>1.05</v>
      </c>
      <c r="H695" s="30"/>
      <c r="I695" s="83"/>
    </row>
    <row r="696" spans="1:9" ht="15">
      <c r="A696" s="48" t="s">
        <v>62</v>
      </c>
      <c r="B696" s="50"/>
      <c r="C696" s="40"/>
      <c r="D696" s="40"/>
      <c r="E696" s="40"/>
      <c r="F696" s="40"/>
      <c r="G696" s="51">
        <v>30.2</v>
      </c>
      <c r="H696" s="40" t="s">
        <v>32</v>
      </c>
      <c r="I696" s="21">
        <f>ROUND(I694*G696%,2)</f>
        <v>9.05</v>
      </c>
    </row>
    <row r="697" spans="1:9" ht="15">
      <c r="A697" s="84" t="s">
        <v>63</v>
      </c>
      <c r="B697" s="85"/>
      <c r="C697" s="85"/>
      <c r="D697" s="86"/>
      <c r="E697" s="87"/>
      <c r="F697" s="85"/>
      <c r="G697" s="85"/>
      <c r="H697" s="85"/>
      <c r="I697" s="88">
        <f>G698*G675</f>
        <v>47.654399999999995</v>
      </c>
    </row>
    <row r="698" spans="1:9" ht="15">
      <c r="A698" s="379" t="s">
        <v>64</v>
      </c>
      <c r="B698" s="380"/>
      <c r="C698" s="380"/>
      <c r="D698" s="380"/>
      <c r="E698" s="89"/>
      <c r="F698" s="90" t="s">
        <v>65</v>
      </c>
      <c r="G698" s="91">
        <v>1.92</v>
      </c>
      <c r="H698" s="92"/>
      <c r="I698" s="93"/>
    </row>
    <row r="699" spans="1:9" ht="15">
      <c r="A699" s="18" t="s">
        <v>66</v>
      </c>
      <c r="B699" s="94"/>
      <c r="C699" s="40"/>
      <c r="D699" s="40"/>
      <c r="E699" s="40"/>
      <c r="F699" s="40"/>
      <c r="G699" s="40"/>
      <c r="H699" s="40"/>
      <c r="I699" s="21">
        <f>I693+I670</f>
        <v>129.655</v>
      </c>
    </row>
    <row r="700" spans="1:9" ht="15">
      <c r="A700" s="18" t="s">
        <v>72</v>
      </c>
      <c r="B700" s="94"/>
      <c r="C700" s="40"/>
      <c r="D700" s="40"/>
      <c r="E700" s="40"/>
      <c r="F700" s="40"/>
      <c r="G700" s="95">
        <f>I701/I699-1</f>
        <v>-0.30585014075816586</v>
      </c>
      <c r="H700" s="40"/>
      <c r="I700" s="21">
        <f>I701-I699</f>
        <v>-39.655</v>
      </c>
    </row>
    <row r="701" spans="1:9" ht="15.75">
      <c r="A701" s="96" t="s">
        <v>67</v>
      </c>
      <c r="B701" s="97"/>
      <c r="C701" s="98"/>
      <c r="D701" s="98"/>
      <c r="E701" s="98"/>
      <c r="F701" s="98"/>
      <c r="G701" s="98"/>
      <c r="H701" s="98"/>
      <c r="I701" s="99">
        <v>90</v>
      </c>
    </row>
    <row r="703" spans="1:7" ht="15.75">
      <c r="A703" s="9" t="s">
        <v>68</v>
      </c>
      <c r="G703" s="92" t="s">
        <v>462</v>
      </c>
    </row>
    <row r="704" ht="12.75">
      <c r="A704" s="1" t="s">
        <v>461</v>
      </c>
    </row>
    <row r="708" spans="1:12" ht="18.75">
      <c r="A708" s="274"/>
      <c r="B708" s="234"/>
      <c r="C708" s="234"/>
      <c r="D708" s="234"/>
      <c r="E708" s="234"/>
      <c r="F708" s="275" t="s">
        <v>3</v>
      </c>
      <c r="G708" s="234"/>
      <c r="H708" s="234"/>
      <c r="I708" s="276"/>
      <c r="J708" s="150"/>
      <c r="K708" s="150"/>
      <c r="L708" s="150"/>
    </row>
    <row r="709" spans="1:12" ht="18.75">
      <c r="A709" s="234"/>
      <c r="B709" s="234"/>
      <c r="C709" s="234"/>
      <c r="D709" s="234"/>
      <c r="E709" s="234"/>
      <c r="F709" s="234" t="s">
        <v>73</v>
      </c>
      <c r="G709" s="234"/>
      <c r="H709" s="276" t="s">
        <v>716</v>
      </c>
      <c r="I709" s="150"/>
      <c r="J709" s="150"/>
      <c r="K709" s="150"/>
      <c r="L709" s="150"/>
    </row>
    <row r="710" spans="1:12" ht="18.75">
      <c r="A710" s="234"/>
      <c r="B710" s="234"/>
      <c r="C710" s="234"/>
      <c r="D710" s="234"/>
      <c r="E710" s="234"/>
      <c r="F710" s="234">
        <v>21</v>
      </c>
      <c r="G710" s="234" t="s">
        <v>694</v>
      </c>
      <c r="H710" s="234"/>
      <c r="I710" s="276" t="s">
        <v>717</v>
      </c>
      <c r="J710" s="150"/>
      <c r="K710" s="150"/>
      <c r="L710" s="150"/>
    </row>
    <row r="711" spans="1:12" ht="18.75">
      <c r="A711" s="12" t="s">
        <v>460</v>
      </c>
      <c r="B711" s="12"/>
      <c r="C711" s="12"/>
      <c r="D711" s="12"/>
      <c r="E711" s="12"/>
      <c r="F711" s="12"/>
      <c r="G711" s="12"/>
      <c r="H711" s="12"/>
      <c r="I711" s="277"/>
      <c r="J711" s="150"/>
      <c r="K711" s="150"/>
      <c r="L711" s="150"/>
    </row>
    <row r="712" spans="1:12" ht="18.75">
      <c r="A712" s="234"/>
      <c r="B712" s="12"/>
      <c r="C712" s="12"/>
      <c r="D712" s="12" t="s">
        <v>9</v>
      </c>
      <c r="E712" s="12"/>
      <c r="F712" s="12"/>
      <c r="G712" s="12"/>
      <c r="H712" s="12"/>
      <c r="I712" s="277"/>
      <c r="J712" s="150"/>
      <c r="K712" s="150"/>
      <c r="L712" s="150"/>
    </row>
    <row r="713" spans="1:12" ht="18.75">
      <c r="A713" s="278" t="s">
        <v>10</v>
      </c>
      <c r="B713" s="276"/>
      <c r="C713" s="276"/>
      <c r="D713" s="279"/>
      <c r="E713" s="12" t="s">
        <v>486</v>
      </c>
      <c r="F713" s="12"/>
      <c r="G713" s="12"/>
      <c r="H713" s="12"/>
      <c r="I713" s="276"/>
      <c r="J713" s="150"/>
      <c r="K713" s="150"/>
      <c r="L713" s="150"/>
    </row>
    <row r="714" spans="1:12" ht="18.75">
      <c r="A714" s="280" t="s">
        <v>12</v>
      </c>
      <c r="B714" s="276"/>
      <c r="C714" s="276"/>
      <c r="D714" s="281"/>
      <c r="E714" s="281"/>
      <c r="F714" s="280"/>
      <c r="G714" s="280"/>
      <c r="H714" s="282"/>
      <c r="I714" s="283"/>
      <c r="J714" s="150"/>
      <c r="K714" s="150"/>
      <c r="L714" s="150"/>
    </row>
    <row r="715" spans="1:12" ht="18.75">
      <c r="A715" s="234"/>
      <c r="B715" s="234"/>
      <c r="C715" s="234"/>
      <c r="D715" s="234"/>
      <c r="E715" s="234"/>
      <c r="F715" s="234"/>
      <c r="G715" s="234"/>
      <c r="H715" s="234"/>
      <c r="I715" s="276"/>
      <c r="J715" s="150"/>
      <c r="K715" s="150"/>
      <c r="L715" s="150"/>
    </row>
    <row r="716" spans="1:12" ht="18.75">
      <c r="A716" s="234"/>
      <c r="B716" s="279"/>
      <c r="C716" s="12"/>
      <c r="D716" s="12"/>
      <c r="E716" s="12"/>
      <c r="F716" s="12"/>
      <c r="G716" s="12"/>
      <c r="H716" s="12"/>
      <c r="I716" s="283" t="s">
        <v>14</v>
      </c>
      <c r="J716" s="150"/>
      <c r="K716" s="150"/>
      <c r="L716" s="150"/>
    </row>
    <row r="717" spans="1:12" ht="19.5">
      <c r="A717" s="284" t="s">
        <v>15</v>
      </c>
      <c r="B717" s="285"/>
      <c r="C717" s="20"/>
      <c r="D717" s="20"/>
      <c r="E717" s="20"/>
      <c r="F717" s="20"/>
      <c r="G717" s="20"/>
      <c r="H717" s="20"/>
      <c r="I717" s="286">
        <f>I725+I726+I727+I733</f>
        <v>59.961600000000004</v>
      </c>
      <c r="J717" s="150"/>
      <c r="K717" s="150"/>
      <c r="L717" s="150"/>
    </row>
    <row r="718" spans="1:12" ht="18.75">
      <c r="A718" s="287" t="s">
        <v>16</v>
      </c>
      <c r="B718" s="288"/>
      <c r="C718" s="288"/>
      <c r="D718" s="288"/>
      <c r="E718" s="288"/>
      <c r="F718" s="288"/>
      <c r="G718" s="288"/>
      <c r="H718" s="288"/>
      <c r="I718" s="289"/>
      <c r="J718" s="150"/>
      <c r="K718" s="150"/>
      <c r="L718" s="150"/>
    </row>
    <row r="719" spans="1:12" ht="93.75">
      <c r="A719" s="290" t="s">
        <v>17</v>
      </c>
      <c r="B719" s="291" t="s">
        <v>18</v>
      </c>
      <c r="C719" s="292" t="s">
        <v>19</v>
      </c>
      <c r="D719" s="293" t="s">
        <v>20</v>
      </c>
      <c r="E719" s="293" t="s">
        <v>21</v>
      </c>
      <c r="F719" s="293" t="s">
        <v>22</v>
      </c>
      <c r="G719" s="292" t="s">
        <v>23</v>
      </c>
      <c r="H719" s="288"/>
      <c r="I719" s="289"/>
      <c r="J719" s="150"/>
      <c r="K719" s="150"/>
      <c r="L719" s="150"/>
    </row>
    <row r="720" spans="1:12" ht="18.75">
      <c r="A720" s="294" t="s">
        <v>24</v>
      </c>
      <c r="B720" s="295">
        <v>1</v>
      </c>
      <c r="C720" s="295">
        <v>15612</v>
      </c>
      <c r="D720" s="296">
        <f>124*0.9</f>
        <v>111.60000000000001</v>
      </c>
      <c r="E720" s="297">
        <f>D720*60</f>
        <v>6696.000000000001</v>
      </c>
      <c r="F720" s="292">
        <v>5</v>
      </c>
      <c r="G720" s="295">
        <f>B720*C720/E720*F720</f>
        <v>11.657706093189963</v>
      </c>
      <c r="H720" s="288"/>
      <c r="I720" s="289"/>
      <c r="J720" s="150"/>
      <c r="K720" s="150"/>
      <c r="L720" s="150"/>
    </row>
    <row r="721" spans="1:12" ht="37.5">
      <c r="A721" s="298" t="s">
        <v>25</v>
      </c>
      <c r="B721" s="299">
        <v>1</v>
      </c>
      <c r="C721" s="299">
        <v>11866</v>
      </c>
      <c r="D721" s="296">
        <f>124*0.9</f>
        <v>111.60000000000001</v>
      </c>
      <c r="E721" s="300">
        <f>D721*60</f>
        <v>6696.000000000001</v>
      </c>
      <c r="F721" s="301">
        <v>5</v>
      </c>
      <c r="G721" s="299">
        <f>B721*C721/E721*F721</f>
        <v>8.860513739545997</v>
      </c>
      <c r="H721" s="288"/>
      <c r="I721" s="289"/>
      <c r="J721" s="150"/>
      <c r="K721" s="150"/>
      <c r="L721" s="150"/>
    </row>
    <row r="722" spans="1:12" ht="18.75">
      <c r="A722" s="302" t="s">
        <v>26</v>
      </c>
      <c r="B722" s="303"/>
      <c r="C722" s="304"/>
      <c r="D722" s="304"/>
      <c r="E722" s="304"/>
      <c r="F722" s="304"/>
      <c r="G722" s="305">
        <f>ROUND((G720+G721),2)</f>
        <v>20.52</v>
      </c>
      <c r="H722" s="288"/>
      <c r="I722" s="276"/>
      <c r="J722" s="150"/>
      <c r="K722" s="150"/>
      <c r="L722" s="150"/>
    </row>
    <row r="723" spans="1:12" ht="18.75">
      <c r="A723" s="465" t="s">
        <v>751</v>
      </c>
      <c r="B723" s="466"/>
      <c r="C723" s="466"/>
      <c r="D723" s="466"/>
      <c r="E723" s="466"/>
      <c r="F723" s="466"/>
      <c r="G723" s="306"/>
      <c r="H723" s="288"/>
      <c r="I723" s="307">
        <f>G722*G723</f>
        <v>0</v>
      </c>
      <c r="J723" s="150"/>
      <c r="K723" s="150"/>
      <c r="L723" s="150"/>
    </row>
    <row r="724" spans="1:12" ht="18.75">
      <c r="A724" s="463" t="s">
        <v>28</v>
      </c>
      <c r="B724" s="464"/>
      <c r="C724" s="464"/>
      <c r="D724" s="464"/>
      <c r="E724" s="464"/>
      <c r="F724" s="308" t="s">
        <v>29</v>
      </c>
      <c r="G724" s="309">
        <v>1.33</v>
      </c>
      <c r="H724" s="303"/>
      <c r="I724" s="310">
        <f>G722*G724</f>
        <v>27.291600000000003</v>
      </c>
      <c r="J724" s="150"/>
      <c r="K724" s="150"/>
      <c r="L724" s="150"/>
    </row>
    <row r="725" spans="1:12" ht="19.5">
      <c r="A725" s="311" t="s">
        <v>30</v>
      </c>
      <c r="B725" s="303"/>
      <c r="C725" s="303"/>
      <c r="D725" s="303"/>
      <c r="E725" s="303"/>
      <c r="F725" s="303"/>
      <c r="G725" s="312"/>
      <c r="H725" s="303"/>
      <c r="I725" s="286">
        <f>I723+I724</f>
        <v>27.291600000000003</v>
      </c>
      <c r="J725" s="150"/>
      <c r="K725" s="150"/>
      <c r="L725" s="150"/>
    </row>
    <row r="726" spans="1:12" ht="19.5">
      <c r="A726" s="311" t="s">
        <v>31</v>
      </c>
      <c r="B726" s="313"/>
      <c r="C726" s="303"/>
      <c r="D726" s="303"/>
      <c r="E726" s="303"/>
      <c r="F726" s="303"/>
      <c r="G726" s="314">
        <v>30.2</v>
      </c>
      <c r="H726" s="303" t="s">
        <v>32</v>
      </c>
      <c r="I726" s="286">
        <f>ROUND((I725*G726/100),2)</f>
        <v>8.24</v>
      </c>
      <c r="J726" s="150"/>
      <c r="K726" s="150"/>
      <c r="L726" s="150"/>
    </row>
    <row r="727" spans="1:12" ht="19.5">
      <c r="A727" s="311" t="s">
        <v>33</v>
      </c>
      <c r="B727" s="313"/>
      <c r="C727" s="303"/>
      <c r="D727" s="303"/>
      <c r="E727" s="303"/>
      <c r="F727" s="304" t="s">
        <v>34</v>
      </c>
      <c r="G727" s="303"/>
      <c r="H727" s="303"/>
      <c r="I727" s="286">
        <f>ROUND(F732,2)</f>
        <v>13.47</v>
      </c>
      <c r="J727" s="150"/>
      <c r="K727" s="150"/>
      <c r="L727" s="150"/>
    </row>
    <row r="728" spans="1:12" ht="56.25">
      <c r="A728" s="315" t="s">
        <v>35</v>
      </c>
      <c r="B728" s="316" t="s">
        <v>36</v>
      </c>
      <c r="C728" s="317" t="s">
        <v>37</v>
      </c>
      <c r="D728" s="318" t="s">
        <v>38</v>
      </c>
      <c r="E728" s="318" t="s">
        <v>39</v>
      </c>
      <c r="F728" s="318" t="s">
        <v>40</v>
      </c>
      <c r="G728" s="288"/>
      <c r="H728" s="288"/>
      <c r="I728" s="289"/>
      <c r="J728" s="150"/>
      <c r="K728" s="150"/>
      <c r="L728" s="150"/>
    </row>
    <row r="729" spans="1:12" ht="18.75">
      <c r="A729" s="294" t="s">
        <v>134</v>
      </c>
      <c r="B729" s="295" t="s">
        <v>135</v>
      </c>
      <c r="C729" s="295">
        <v>1</v>
      </c>
      <c r="D729" s="319">
        <v>100</v>
      </c>
      <c r="E729" s="320">
        <v>707.85</v>
      </c>
      <c r="F729" s="320">
        <f>E729/D729*C729</f>
        <v>7.0785</v>
      </c>
      <c r="G729" s="321"/>
      <c r="H729" s="288"/>
      <c r="I729" s="289"/>
      <c r="J729" s="150"/>
      <c r="K729" s="150"/>
      <c r="L729" s="150"/>
    </row>
    <row r="730" spans="1:12" ht="18.75">
      <c r="A730" s="294" t="s">
        <v>136</v>
      </c>
      <c r="B730" s="295" t="s">
        <v>137</v>
      </c>
      <c r="C730" s="295">
        <v>1</v>
      </c>
      <c r="D730" s="319">
        <v>500</v>
      </c>
      <c r="E730" s="320">
        <v>443.88</v>
      </c>
      <c r="F730" s="320">
        <f>E730/D730*C730</f>
        <v>0.88776</v>
      </c>
      <c r="G730" s="321"/>
      <c r="H730" s="288"/>
      <c r="I730" s="289"/>
      <c r="J730" s="150"/>
      <c r="K730" s="150"/>
      <c r="L730" s="150"/>
    </row>
    <row r="731" spans="1:12" ht="18.75">
      <c r="A731" s="294" t="s">
        <v>138</v>
      </c>
      <c r="B731" s="295" t="s">
        <v>137</v>
      </c>
      <c r="C731" s="295">
        <v>1</v>
      </c>
      <c r="D731" s="319">
        <v>500</v>
      </c>
      <c r="E731" s="320">
        <v>2751.14</v>
      </c>
      <c r="F731" s="320">
        <f>E731*C731/D731</f>
        <v>5.50228</v>
      </c>
      <c r="G731" s="321"/>
      <c r="H731" s="288"/>
      <c r="I731" s="289"/>
      <c r="J731" s="150"/>
      <c r="K731" s="150"/>
      <c r="L731" s="150"/>
    </row>
    <row r="732" spans="1:12" ht="18.75">
      <c r="A732" s="322" t="s">
        <v>46</v>
      </c>
      <c r="B732" s="299"/>
      <c r="C732" s="299"/>
      <c r="D732" s="323"/>
      <c r="E732" s="301"/>
      <c r="F732" s="324">
        <f>SUM(F729:F731)</f>
        <v>13.46854</v>
      </c>
      <c r="G732" s="321"/>
      <c r="H732" s="288"/>
      <c r="I732" s="289"/>
      <c r="J732" s="150"/>
      <c r="K732" s="150"/>
      <c r="L732" s="150"/>
    </row>
    <row r="733" spans="1:12" ht="19.5">
      <c r="A733" s="311" t="s">
        <v>47</v>
      </c>
      <c r="B733" s="303"/>
      <c r="C733" s="303"/>
      <c r="D733" s="303"/>
      <c r="E733" s="303"/>
      <c r="F733" s="303"/>
      <c r="G733" s="303"/>
      <c r="H733" s="303"/>
      <c r="I733" s="286">
        <f>ROUND(F741,2)</f>
        <v>10.96</v>
      </c>
      <c r="J733" s="150"/>
      <c r="K733" s="150"/>
      <c r="L733" s="150"/>
    </row>
    <row r="734" spans="1:12" ht="93.75">
      <c r="A734" s="325" t="s">
        <v>35</v>
      </c>
      <c r="B734" s="326" t="s">
        <v>48</v>
      </c>
      <c r="C734" s="327" t="s">
        <v>49</v>
      </c>
      <c r="D734" s="326" t="s">
        <v>50</v>
      </c>
      <c r="E734" s="288"/>
      <c r="F734" s="288"/>
      <c r="G734" s="288"/>
      <c r="H734" s="288"/>
      <c r="I734" s="289"/>
      <c r="J734" s="150"/>
      <c r="K734" s="150"/>
      <c r="L734" s="150"/>
    </row>
    <row r="735" spans="1:12" ht="37.5">
      <c r="A735" s="328" t="s">
        <v>485</v>
      </c>
      <c r="B735" s="329">
        <v>1890000</v>
      </c>
      <c r="C735" s="291">
        <v>8.33</v>
      </c>
      <c r="D735" s="330">
        <f>B735*C735/100</f>
        <v>157437</v>
      </c>
      <c r="E735" s="288"/>
      <c r="F735" s="288"/>
      <c r="G735" s="288"/>
      <c r="H735" s="288"/>
      <c r="I735" s="289"/>
      <c r="J735" s="150"/>
      <c r="K735" s="150"/>
      <c r="L735" s="150"/>
    </row>
    <row r="736" spans="1:12" ht="18.75">
      <c r="A736" s="331" t="s">
        <v>140</v>
      </c>
      <c r="B736" s="332">
        <v>90000</v>
      </c>
      <c r="C736" s="291">
        <v>5.49</v>
      </c>
      <c r="D736" s="330">
        <f>B736*C736/100</f>
        <v>4941</v>
      </c>
      <c r="E736" s="288"/>
      <c r="F736" s="288"/>
      <c r="G736" s="288"/>
      <c r="H736" s="288"/>
      <c r="I736" s="289"/>
      <c r="J736" s="150"/>
      <c r="K736" s="150"/>
      <c r="L736" s="150"/>
    </row>
    <row r="737" spans="1:12" ht="18.75">
      <c r="A737" s="331" t="s">
        <v>141</v>
      </c>
      <c r="B737" s="332">
        <v>41966.28</v>
      </c>
      <c r="C737" s="291">
        <v>7.02</v>
      </c>
      <c r="D737" s="330">
        <f>B737*C737/100</f>
        <v>2946.032856</v>
      </c>
      <c r="E737" s="288"/>
      <c r="F737" s="288"/>
      <c r="G737" s="288"/>
      <c r="H737" s="288"/>
      <c r="I737" s="289"/>
      <c r="J737" s="150"/>
      <c r="K737" s="150"/>
      <c r="L737" s="150"/>
    </row>
    <row r="738" spans="1:12" ht="18.75">
      <c r="A738" s="331" t="s">
        <v>142</v>
      </c>
      <c r="B738" s="332">
        <v>150000</v>
      </c>
      <c r="C738" s="291">
        <v>11.11</v>
      </c>
      <c r="D738" s="330">
        <f>B738*C738/100</f>
        <v>16665</v>
      </c>
      <c r="E738" s="288"/>
      <c r="F738" s="288"/>
      <c r="G738" s="288"/>
      <c r="H738" s="288"/>
      <c r="I738" s="289"/>
      <c r="J738" s="150"/>
      <c r="K738" s="150"/>
      <c r="L738" s="150"/>
    </row>
    <row r="739" spans="1:12" ht="18.75">
      <c r="A739" s="319" t="s">
        <v>53</v>
      </c>
      <c r="B739" s="319"/>
      <c r="C739" s="319"/>
      <c r="D739" s="330">
        <f>SUM(D735:D738)</f>
        <v>181989.032856</v>
      </c>
      <c r="E739" s="288"/>
      <c r="F739" s="288"/>
      <c r="G739" s="288"/>
      <c r="H739" s="288"/>
      <c r="I739" s="289"/>
      <c r="J739" s="150"/>
      <c r="K739" s="150"/>
      <c r="L739" s="150"/>
    </row>
    <row r="740" spans="1:12" ht="131.25">
      <c r="A740" s="333" t="s">
        <v>54</v>
      </c>
      <c r="B740" s="319"/>
      <c r="C740" s="293" t="s">
        <v>752</v>
      </c>
      <c r="D740" s="319"/>
      <c r="E740" s="334" t="s">
        <v>56</v>
      </c>
      <c r="F740" s="467" t="s">
        <v>57</v>
      </c>
      <c r="G740" s="468"/>
      <c r="H740" s="288"/>
      <c r="I740" s="289"/>
      <c r="J740" s="150"/>
      <c r="K740" s="150"/>
      <c r="L740" s="150"/>
    </row>
    <row r="741" spans="1:12" ht="19.5">
      <c r="A741" s="330">
        <f>D739</f>
        <v>181989.032856</v>
      </c>
      <c r="B741" s="292"/>
      <c r="C741" s="297">
        <f>D720*60*12</f>
        <v>80352.00000000001</v>
      </c>
      <c r="D741" s="292"/>
      <c r="E741" s="292">
        <f>F721</f>
        <v>5</v>
      </c>
      <c r="F741" s="469">
        <v>10.96</v>
      </c>
      <c r="G741" s="470"/>
      <c r="H741" s="288"/>
      <c r="I741" s="289"/>
      <c r="J741" s="150"/>
      <c r="K741" s="150"/>
      <c r="L741" s="150"/>
    </row>
    <row r="742" spans="1:12" ht="19.5">
      <c r="A742" s="335" t="s">
        <v>58</v>
      </c>
      <c r="B742" s="336"/>
      <c r="C742" s="288"/>
      <c r="D742" s="337"/>
      <c r="E742" s="338"/>
      <c r="F742" s="288"/>
      <c r="G742" s="288"/>
      <c r="H742" s="288"/>
      <c r="I742" s="339">
        <f>I743+I746</f>
        <v>100.04</v>
      </c>
      <c r="J742" s="150"/>
      <c r="K742" s="150"/>
      <c r="L742" s="150"/>
    </row>
    <row r="743" spans="1:12" ht="19.5">
      <c r="A743" s="311" t="s">
        <v>59</v>
      </c>
      <c r="B743" s="313"/>
      <c r="C743" s="303"/>
      <c r="D743" s="304"/>
      <c r="E743" s="340"/>
      <c r="F743" s="303"/>
      <c r="G743" s="303"/>
      <c r="H743" s="303"/>
      <c r="I743" s="286">
        <v>100.04</v>
      </c>
      <c r="J743" s="150"/>
      <c r="K743" s="150"/>
      <c r="L743" s="150"/>
    </row>
    <row r="744" spans="1:12" ht="18.75">
      <c r="A744" s="463" t="s">
        <v>60</v>
      </c>
      <c r="B744" s="464"/>
      <c r="C744" s="464"/>
      <c r="D744" s="464"/>
      <c r="E744" s="464"/>
      <c r="F744" s="341" t="s">
        <v>61</v>
      </c>
      <c r="G744" s="342">
        <v>1.05</v>
      </c>
      <c r="H744" s="288"/>
      <c r="I744" s="343"/>
      <c r="J744" s="150"/>
      <c r="K744" s="150"/>
      <c r="L744" s="150"/>
    </row>
    <row r="745" spans="1:12" ht="19.5">
      <c r="A745" s="311" t="s">
        <v>62</v>
      </c>
      <c r="B745" s="313"/>
      <c r="C745" s="303"/>
      <c r="D745" s="303"/>
      <c r="E745" s="303"/>
      <c r="F745" s="303"/>
      <c r="G745" s="314">
        <v>30.2</v>
      </c>
      <c r="H745" s="303" t="s">
        <v>32</v>
      </c>
      <c r="I745" s="286">
        <f>ROUND(I743*G745%,2)</f>
        <v>30.21</v>
      </c>
      <c r="J745" s="150"/>
      <c r="K745" s="150"/>
      <c r="L745" s="150"/>
    </row>
    <row r="746" spans="1:12" ht="19.5">
      <c r="A746" s="344" t="s">
        <v>63</v>
      </c>
      <c r="B746" s="345"/>
      <c r="C746" s="345"/>
      <c r="D746" s="346"/>
      <c r="E746" s="347"/>
      <c r="F746" s="345"/>
      <c r="G746" s="345"/>
      <c r="H746" s="345"/>
      <c r="I746" s="348"/>
      <c r="J746" s="150"/>
      <c r="K746" s="150"/>
      <c r="L746" s="150"/>
    </row>
    <row r="747" spans="1:12" ht="18.75">
      <c r="A747" s="461" t="s">
        <v>64</v>
      </c>
      <c r="B747" s="462"/>
      <c r="C747" s="462"/>
      <c r="D747" s="462"/>
      <c r="E747" s="349"/>
      <c r="F747" s="350" t="s">
        <v>65</v>
      </c>
      <c r="G747" s="351">
        <v>1.92</v>
      </c>
      <c r="H747" s="352"/>
      <c r="I747" s="353"/>
      <c r="J747" s="150"/>
      <c r="K747" s="150"/>
      <c r="L747" s="150"/>
    </row>
    <row r="748" spans="1:12" ht="19.5">
      <c r="A748" s="284" t="s">
        <v>66</v>
      </c>
      <c r="B748" s="354"/>
      <c r="C748" s="303"/>
      <c r="D748" s="303"/>
      <c r="E748" s="303"/>
      <c r="F748" s="303"/>
      <c r="G748" s="303"/>
      <c r="H748" s="303"/>
      <c r="I748" s="286">
        <f>I742+I717</f>
        <v>160.0016</v>
      </c>
      <c r="J748" s="150"/>
      <c r="K748" s="150"/>
      <c r="L748" s="150"/>
    </row>
    <row r="749" spans="1:12" ht="19.5">
      <c r="A749" s="284" t="s">
        <v>72</v>
      </c>
      <c r="B749" s="354"/>
      <c r="C749" s="303"/>
      <c r="D749" s="303"/>
      <c r="E749" s="303"/>
      <c r="F749" s="303"/>
      <c r="G749" s="355">
        <f>I750/I748-1</f>
        <v>-9.999900000945416E-06</v>
      </c>
      <c r="H749" s="303"/>
      <c r="I749" s="286">
        <f>I750-I748</f>
        <v>-0.001599999999996271</v>
      </c>
      <c r="J749" s="150"/>
      <c r="K749" s="150"/>
      <c r="L749" s="150"/>
    </row>
    <row r="750" spans="1:12" ht="19.5">
      <c r="A750" s="284" t="s">
        <v>67</v>
      </c>
      <c r="B750" s="354"/>
      <c r="C750" s="303"/>
      <c r="D750" s="303"/>
      <c r="E750" s="303"/>
      <c r="F750" s="303"/>
      <c r="G750" s="303"/>
      <c r="H750" s="303"/>
      <c r="I750" s="286">
        <v>160</v>
      </c>
      <c r="J750" s="150"/>
      <c r="K750" s="150"/>
      <c r="L750" s="150"/>
    </row>
    <row r="751" spans="1:12" ht="18.75">
      <c r="A751" s="234"/>
      <c r="B751" s="234"/>
      <c r="C751" s="234"/>
      <c r="D751" s="234"/>
      <c r="E751" s="234"/>
      <c r="F751" s="234"/>
      <c r="G751" s="234"/>
      <c r="H751" s="234"/>
      <c r="I751" s="276"/>
      <c r="J751" s="150"/>
      <c r="K751" s="150"/>
      <c r="L751" s="150"/>
    </row>
    <row r="752" spans="1:12" ht="18.75">
      <c r="A752" s="278" t="s">
        <v>68</v>
      </c>
      <c r="B752" s="234"/>
      <c r="C752" s="234"/>
      <c r="D752" s="234"/>
      <c r="E752" s="234"/>
      <c r="F752" s="234"/>
      <c r="G752" s="352" t="s">
        <v>462</v>
      </c>
      <c r="H752" s="234"/>
      <c r="I752" s="276"/>
      <c r="J752" s="150"/>
      <c r="K752" s="150"/>
      <c r="L752" s="150"/>
    </row>
    <row r="753" spans="1:12" ht="18.75">
      <c r="A753" s="234" t="s">
        <v>461</v>
      </c>
      <c r="B753" s="234"/>
      <c r="C753" s="234"/>
      <c r="D753" s="234"/>
      <c r="E753" s="234"/>
      <c r="F753" s="234"/>
      <c r="G753" s="234"/>
      <c r="H753" s="234"/>
      <c r="I753" s="276"/>
      <c r="J753" s="150"/>
      <c r="K753" s="150"/>
      <c r="L753" s="150"/>
    </row>
    <row r="754" spans="1:12" ht="18.75">
      <c r="A754" s="234"/>
      <c r="B754" s="234"/>
      <c r="C754" s="234"/>
      <c r="D754" s="234"/>
      <c r="E754" s="234"/>
      <c r="F754" s="234"/>
      <c r="G754" s="234"/>
      <c r="H754" s="234"/>
      <c r="I754" s="276"/>
      <c r="J754" s="150"/>
      <c r="K754" s="150"/>
      <c r="L754" s="150"/>
    </row>
    <row r="755" spans="1:12" ht="18.75">
      <c r="A755" s="234"/>
      <c r="B755" s="234"/>
      <c r="C755" s="234"/>
      <c r="D755" s="234"/>
      <c r="E755" s="234"/>
      <c r="F755" s="234"/>
      <c r="G755" s="234"/>
      <c r="H755" s="234"/>
      <c r="I755" s="276"/>
      <c r="J755" s="150"/>
      <c r="K755" s="150"/>
      <c r="L755" s="150"/>
    </row>
    <row r="756" spans="1:12" ht="18.75">
      <c r="A756" s="234"/>
      <c r="B756" s="234"/>
      <c r="C756" s="234"/>
      <c r="D756" s="234"/>
      <c r="E756" s="234"/>
      <c r="F756" s="234"/>
      <c r="G756" s="234"/>
      <c r="H756" s="234"/>
      <c r="I756" s="276"/>
      <c r="J756" s="150"/>
      <c r="K756" s="150"/>
      <c r="L756" s="150"/>
    </row>
    <row r="757" spans="1:12" ht="18.75">
      <c r="A757" s="234"/>
      <c r="B757" s="234"/>
      <c r="C757" s="234"/>
      <c r="D757" s="234"/>
      <c r="E757" s="234"/>
      <c r="F757" s="234"/>
      <c r="G757" s="234"/>
      <c r="H757" s="234"/>
      <c r="I757" s="276"/>
      <c r="J757" s="150"/>
      <c r="K757" s="150"/>
      <c r="L757" s="150"/>
    </row>
    <row r="758" spans="1:12" ht="18.75">
      <c r="A758" s="234"/>
      <c r="B758" s="234"/>
      <c r="C758" s="234"/>
      <c r="D758" s="234"/>
      <c r="E758" s="234"/>
      <c r="F758" s="234"/>
      <c r="G758" s="234"/>
      <c r="H758" s="234"/>
      <c r="I758" s="276"/>
      <c r="J758" s="150"/>
      <c r="K758" s="150"/>
      <c r="L758" s="150"/>
    </row>
    <row r="759" spans="1:12" ht="18.75">
      <c r="A759" s="234"/>
      <c r="B759" s="234"/>
      <c r="C759" s="234"/>
      <c r="D759" s="234"/>
      <c r="E759" s="234"/>
      <c r="F759" s="234" t="s">
        <v>704</v>
      </c>
      <c r="G759" s="234"/>
      <c r="H759" s="234"/>
      <c r="I759" s="276"/>
      <c r="J759" s="150"/>
      <c r="K759" s="150"/>
      <c r="L759" s="150"/>
    </row>
    <row r="760" spans="1:12" ht="18.75">
      <c r="A760" s="234"/>
      <c r="B760" s="234"/>
      <c r="C760" s="234"/>
      <c r="D760" s="234"/>
      <c r="E760" s="234"/>
      <c r="F760" s="234" t="s">
        <v>73</v>
      </c>
      <c r="G760" s="234"/>
      <c r="H760" s="276" t="s">
        <v>716</v>
      </c>
      <c r="I760" s="150"/>
      <c r="J760" s="150"/>
      <c r="K760" s="150"/>
      <c r="L760" s="150"/>
    </row>
    <row r="761" spans="1:12" ht="18.75">
      <c r="A761" s="234"/>
      <c r="B761" s="234"/>
      <c r="C761" s="234"/>
      <c r="D761" s="234"/>
      <c r="E761" s="234"/>
      <c r="F761" s="234">
        <v>21</v>
      </c>
      <c r="G761" s="234" t="s">
        <v>692</v>
      </c>
      <c r="H761" s="234"/>
      <c r="I761" s="276" t="s">
        <v>717</v>
      </c>
      <c r="J761" s="150"/>
      <c r="K761" s="150"/>
      <c r="L761" s="150"/>
    </row>
    <row r="762" spans="1:12" ht="18.75">
      <c r="A762" s="12" t="s">
        <v>460</v>
      </c>
      <c r="B762" s="12"/>
      <c r="C762" s="12"/>
      <c r="D762" s="12"/>
      <c r="E762" s="12"/>
      <c r="F762" s="12"/>
      <c r="G762" s="12"/>
      <c r="H762" s="12"/>
      <c r="I762" s="277"/>
      <c r="J762" s="150"/>
      <c r="K762" s="150"/>
      <c r="L762" s="150"/>
    </row>
    <row r="763" spans="1:12" ht="18.75">
      <c r="A763" s="234"/>
      <c r="B763" s="12"/>
      <c r="C763" s="12"/>
      <c r="D763" s="12" t="s">
        <v>9</v>
      </c>
      <c r="E763" s="12"/>
      <c r="F763" s="12"/>
      <c r="G763" s="12"/>
      <c r="H763" s="12"/>
      <c r="I763" s="277"/>
      <c r="J763" s="150"/>
      <c r="K763" s="150"/>
      <c r="L763" s="150"/>
    </row>
    <row r="764" spans="1:12" ht="18.75">
      <c r="A764" s="278" t="s">
        <v>10</v>
      </c>
      <c r="B764" s="276"/>
      <c r="C764" s="276"/>
      <c r="D764" s="279"/>
      <c r="E764" s="12" t="s">
        <v>487</v>
      </c>
      <c r="F764" s="12"/>
      <c r="G764" s="12"/>
      <c r="H764" s="12"/>
      <c r="I764" s="276"/>
      <c r="J764" s="150"/>
      <c r="K764" s="150"/>
      <c r="L764" s="150"/>
    </row>
    <row r="765" spans="1:12" ht="18.75">
      <c r="A765" s="280" t="s">
        <v>12</v>
      </c>
      <c r="B765" s="276"/>
      <c r="C765" s="276"/>
      <c r="D765" s="281"/>
      <c r="E765" s="281"/>
      <c r="F765" s="280"/>
      <c r="G765" s="280"/>
      <c r="H765" s="282"/>
      <c r="I765" s="283"/>
      <c r="J765" s="150"/>
      <c r="K765" s="150"/>
      <c r="L765" s="150"/>
    </row>
    <row r="766" spans="1:12" ht="18.75">
      <c r="A766" s="234"/>
      <c r="B766" s="234"/>
      <c r="C766" s="234"/>
      <c r="D766" s="234"/>
      <c r="E766" s="234"/>
      <c r="F766" s="234"/>
      <c r="G766" s="234"/>
      <c r="H766" s="234"/>
      <c r="I766" s="276"/>
      <c r="J766" s="150"/>
      <c r="K766" s="150"/>
      <c r="L766" s="150"/>
    </row>
    <row r="767" spans="1:12" ht="18.75">
      <c r="A767" s="234"/>
      <c r="B767" s="279"/>
      <c r="C767" s="12"/>
      <c r="D767" s="12"/>
      <c r="E767" s="12"/>
      <c r="F767" s="12"/>
      <c r="G767" s="12"/>
      <c r="H767" s="12"/>
      <c r="I767" s="283" t="s">
        <v>14</v>
      </c>
      <c r="J767" s="150"/>
      <c r="K767" s="150"/>
      <c r="L767" s="150"/>
    </row>
    <row r="768" spans="1:12" ht="19.5">
      <c r="A768" s="284" t="s">
        <v>15</v>
      </c>
      <c r="B768" s="285"/>
      <c r="C768" s="20"/>
      <c r="D768" s="20"/>
      <c r="E768" s="20"/>
      <c r="F768" s="20"/>
      <c r="G768" s="20"/>
      <c r="H768" s="20"/>
      <c r="I768" s="286">
        <f>I776+I777+I778+I784</f>
        <v>60.9416</v>
      </c>
      <c r="J768" s="150"/>
      <c r="K768" s="150"/>
      <c r="L768" s="150"/>
    </row>
    <row r="769" spans="1:12" ht="18.75">
      <c r="A769" s="287" t="s">
        <v>16</v>
      </c>
      <c r="B769" s="288"/>
      <c r="C769" s="288"/>
      <c r="D769" s="288"/>
      <c r="E769" s="288"/>
      <c r="F769" s="288"/>
      <c r="G769" s="288"/>
      <c r="H769" s="288"/>
      <c r="I769" s="289"/>
      <c r="J769" s="150"/>
      <c r="K769" s="150"/>
      <c r="L769" s="150"/>
    </row>
    <row r="770" spans="1:12" ht="93.75">
      <c r="A770" s="290" t="s">
        <v>17</v>
      </c>
      <c r="B770" s="291" t="s">
        <v>18</v>
      </c>
      <c r="C770" s="292" t="s">
        <v>19</v>
      </c>
      <c r="D770" s="293" t="s">
        <v>20</v>
      </c>
      <c r="E770" s="293" t="s">
        <v>21</v>
      </c>
      <c r="F770" s="293" t="s">
        <v>22</v>
      </c>
      <c r="G770" s="292" t="s">
        <v>23</v>
      </c>
      <c r="H770" s="288"/>
      <c r="I770" s="289"/>
      <c r="J770" s="150"/>
      <c r="K770" s="150"/>
      <c r="L770" s="150"/>
    </row>
    <row r="771" spans="1:12" ht="18.75">
      <c r="A771" s="294" t="s">
        <v>24</v>
      </c>
      <c r="B771" s="295">
        <v>1</v>
      </c>
      <c r="C771" s="295">
        <v>15612</v>
      </c>
      <c r="D771" s="296">
        <f>124*0.9</f>
        <v>111.60000000000001</v>
      </c>
      <c r="E771" s="297">
        <f>D771*60</f>
        <v>6696.000000000001</v>
      </c>
      <c r="F771" s="292">
        <v>5</v>
      </c>
      <c r="G771" s="295">
        <f>B771*C771/E771*F771</f>
        <v>11.657706093189963</v>
      </c>
      <c r="H771" s="288"/>
      <c r="I771" s="289"/>
      <c r="J771" s="150"/>
      <c r="K771" s="150"/>
      <c r="L771" s="150"/>
    </row>
    <row r="772" spans="1:12" ht="37.5">
      <c r="A772" s="298" t="s">
        <v>25</v>
      </c>
      <c r="B772" s="299">
        <v>1</v>
      </c>
      <c r="C772" s="299">
        <v>11866</v>
      </c>
      <c r="D772" s="296">
        <f>124*0.9</f>
        <v>111.60000000000001</v>
      </c>
      <c r="E772" s="300">
        <f>D772*60</f>
        <v>6696.000000000001</v>
      </c>
      <c r="F772" s="301">
        <v>5</v>
      </c>
      <c r="G772" s="299">
        <f>B772*C772/E772*F772</f>
        <v>8.860513739545997</v>
      </c>
      <c r="H772" s="288"/>
      <c r="I772" s="289"/>
      <c r="J772" s="150"/>
      <c r="K772" s="150"/>
      <c r="L772" s="150"/>
    </row>
    <row r="773" spans="1:12" ht="18.75">
      <c r="A773" s="302" t="s">
        <v>26</v>
      </c>
      <c r="B773" s="303"/>
      <c r="C773" s="304"/>
      <c r="D773" s="304"/>
      <c r="E773" s="304"/>
      <c r="F773" s="304"/>
      <c r="G773" s="305">
        <f>ROUND((G771+G772),2)</f>
        <v>20.52</v>
      </c>
      <c r="H773" s="288"/>
      <c r="I773" s="276"/>
      <c r="J773" s="150"/>
      <c r="K773" s="150"/>
      <c r="L773" s="150"/>
    </row>
    <row r="774" spans="1:12" ht="18.75">
      <c r="A774" s="465" t="s">
        <v>751</v>
      </c>
      <c r="B774" s="466"/>
      <c r="C774" s="466"/>
      <c r="D774" s="466"/>
      <c r="E774" s="466"/>
      <c r="F774" s="466"/>
      <c r="G774" s="306"/>
      <c r="H774" s="288"/>
      <c r="I774" s="307">
        <f>G773*G774</f>
        <v>0</v>
      </c>
      <c r="J774" s="150"/>
      <c r="K774" s="150"/>
      <c r="L774" s="150"/>
    </row>
    <row r="775" spans="1:12" ht="18.75">
      <c r="A775" s="463" t="s">
        <v>28</v>
      </c>
      <c r="B775" s="464"/>
      <c r="C775" s="464"/>
      <c r="D775" s="464"/>
      <c r="E775" s="464"/>
      <c r="F775" s="308" t="s">
        <v>29</v>
      </c>
      <c r="G775" s="309">
        <v>1.33</v>
      </c>
      <c r="H775" s="303"/>
      <c r="I775" s="310">
        <f>G773*G775</f>
        <v>27.291600000000003</v>
      </c>
      <c r="J775" s="150"/>
      <c r="K775" s="150"/>
      <c r="L775" s="150"/>
    </row>
    <row r="776" spans="1:12" ht="19.5">
      <c r="A776" s="311" t="s">
        <v>30</v>
      </c>
      <c r="B776" s="303"/>
      <c r="C776" s="303"/>
      <c r="D776" s="303"/>
      <c r="E776" s="303"/>
      <c r="F776" s="303"/>
      <c r="G776" s="312"/>
      <c r="H776" s="303"/>
      <c r="I776" s="286">
        <f>I774+I775</f>
        <v>27.291600000000003</v>
      </c>
      <c r="J776" s="150"/>
      <c r="K776" s="150"/>
      <c r="L776" s="150"/>
    </row>
    <row r="777" spans="1:12" ht="19.5">
      <c r="A777" s="311" t="s">
        <v>31</v>
      </c>
      <c r="B777" s="313"/>
      <c r="C777" s="303"/>
      <c r="D777" s="303"/>
      <c r="E777" s="303"/>
      <c r="F777" s="303"/>
      <c r="G777" s="314">
        <v>30.2</v>
      </c>
      <c r="H777" s="303" t="s">
        <v>32</v>
      </c>
      <c r="I777" s="286">
        <f>ROUND((I776*G777/100),2)</f>
        <v>8.24</v>
      </c>
      <c r="J777" s="150"/>
      <c r="K777" s="150"/>
      <c r="L777" s="150"/>
    </row>
    <row r="778" spans="1:12" ht="19.5">
      <c r="A778" s="311" t="s">
        <v>33</v>
      </c>
      <c r="B778" s="313"/>
      <c r="C778" s="303"/>
      <c r="D778" s="303"/>
      <c r="E778" s="303"/>
      <c r="F778" s="304" t="s">
        <v>34</v>
      </c>
      <c r="G778" s="303"/>
      <c r="H778" s="303"/>
      <c r="I778" s="286">
        <f>ROUND(F783,2)</f>
        <v>14.09</v>
      </c>
      <c r="J778" s="150"/>
      <c r="K778" s="150"/>
      <c r="L778" s="150"/>
    </row>
    <row r="779" spans="1:12" ht="56.25">
      <c r="A779" s="315" t="s">
        <v>35</v>
      </c>
      <c r="B779" s="316" t="s">
        <v>36</v>
      </c>
      <c r="C779" s="317" t="s">
        <v>37</v>
      </c>
      <c r="D779" s="318" t="s">
        <v>38</v>
      </c>
      <c r="E779" s="318" t="s">
        <v>39</v>
      </c>
      <c r="F779" s="318" t="s">
        <v>40</v>
      </c>
      <c r="G779" s="288"/>
      <c r="H779" s="288"/>
      <c r="I779" s="289"/>
      <c r="J779" s="150"/>
      <c r="K779" s="150"/>
      <c r="L779" s="150"/>
    </row>
    <row r="780" spans="1:12" ht="18.75">
      <c r="A780" s="294" t="s">
        <v>134</v>
      </c>
      <c r="B780" s="295" t="s">
        <v>135</v>
      </c>
      <c r="C780" s="295">
        <v>1</v>
      </c>
      <c r="D780" s="319">
        <v>100</v>
      </c>
      <c r="E780" s="320">
        <v>769.86</v>
      </c>
      <c r="F780" s="320">
        <f>E780/D780*C780</f>
        <v>7.6986</v>
      </c>
      <c r="G780" s="321"/>
      <c r="H780" s="288"/>
      <c r="I780" s="289"/>
      <c r="J780" s="150"/>
      <c r="K780" s="150"/>
      <c r="L780" s="150"/>
    </row>
    <row r="781" spans="1:12" ht="18.75">
      <c r="A781" s="294" t="s">
        <v>136</v>
      </c>
      <c r="B781" s="295" t="s">
        <v>137</v>
      </c>
      <c r="C781" s="295">
        <v>1</v>
      </c>
      <c r="D781" s="319">
        <v>500</v>
      </c>
      <c r="E781" s="320">
        <v>443.88</v>
      </c>
      <c r="F781" s="320">
        <f>E781/D781*C781</f>
        <v>0.88776</v>
      </c>
      <c r="G781" s="321"/>
      <c r="H781" s="288"/>
      <c r="I781" s="289"/>
      <c r="J781" s="150"/>
      <c r="K781" s="150"/>
      <c r="L781" s="150"/>
    </row>
    <row r="782" spans="1:12" ht="18.75">
      <c r="A782" s="294" t="s">
        <v>138</v>
      </c>
      <c r="B782" s="295" t="s">
        <v>137</v>
      </c>
      <c r="C782" s="295">
        <v>1</v>
      </c>
      <c r="D782" s="319">
        <v>500</v>
      </c>
      <c r="E782" s="320">
        <v>2751.14</v>
      </c>
      <c r="F782" s="320">
        <f>E782*C782/D782</f>
        <v>5.50228</v>
      </c>
      <c r="G782" s="321"/>
      <c r="H782" s="288"/>
      <c r="I782" s="289"/>
      <c r="J782" s="150"/>
      <c r="K782" s="150"/>
      <c r="L782" s="150"/>
    </row>
    <row r="783" spans="1:12" ht="18.75">
      <c r="A783" s="322" t="s">
        <v>46</v>
      </c>
      <c r="B783" s="299"/>
      <c r="C783" s="299"/>
      <c r="D783" s="323"/>
      <c r="E783" s="301"/>
      <c r="F783" s="324">
        <f>SUM(F780:F782)</f>
        <v>14.088639999999998</v>
      </c>
      <c r="G783" s="321"/>
      <c r="H783" s="288"/>
      <c r="I783" s="289"/>
      <c r="J783" s="150"/>
      <c r="K783" s="150"/>
      <c r="L783" s="150"/>
    </row>
    <row r="784" spans="1:12" ht="19.5">
      <c r="A784" s="311" t="s">
        <v>47</v>
      </c>
      <c r="B784" s="303"/>
      <c r="C784" s="303"/>
      <c r="D784" s="303"/>
      <c r="E784" s="303"/>
      <c r="F784" s="303"/>
      <c r="G784" s="303"/>
      <c r="H784" s="303"/>
      <c r="I784" s="286">
        <f>ROUND(F792,2)</f>
        <v>11.32</v>
      </c>
      <c r="J784" s="150"/>
      <c r="K784" s="150"/>
      <c r="L784" s="150"/>
    </row>
    <row r="785" spans="1:12" ht="93.75">
      <c r="A785" s="325" t="s">
        <v>35</v>
      </c>
      <c r="B785" s="326" t="s">
        <v>48</v>
      </c>
      <c r="C785" s="327" t="s">
        <v>49</v>
      </c>
      <c r="D785" s="326" t="s">
        <v>50</v>
      </c>
      <c r="E785" s="288"/>
      <c r="F785" s="288"/>
      <c r="G785" s="288"/>
      <c r="H785" s="288"/>
      <c r="I785" s="289"/>
      <c r="J785" s="150"/>
      <c r="K785" s="150"/>
      <c r="L785" s="150"/>
    </row>
    <row r="786" spans="1:12" ht="37.5">
      <c r="A786" s="328" t="s">
        <v>485</v>
      </c>
      <c r="B786" s="329">
        <v>1890000</v>
      </c>
      <c r="C786" s="291">
        <v>8.33</v>
      </c>
      <c r="D786" s="330">
        <f>B786*C786/100</f>
        <v>157437</v>
      </c>
      <c r="E786" s="288"/>
      <c r="F786" s="288"/>
      <c r="G786" s="288"/>
      <c r="H786" s="288"/>
      <c r="I786" s="289"/>
      <c r="J786" s="150"/>
      <c r="K786" s="150"/>
      <c r="L786" s="150"/>
    </row>
    <row r="787" spans="1:12" ht="18.75">
      <c r="A787" s="331" t="s">
        <v>140</v>
      </c>
      <c r="B787" s="332">
        <v>90000</v>
      </c>
      <c r="C787" s="291">
        <v>5.49</v>
      </c>
      <c r="D787" s="330">
        <f>B787*C787/100</f>
        <v>4941</v>
      </c>
      <c r="E787" s="288"/>
      <c r="F787" s="288"/>
      <c r="G787" s="288"/>
      <c r="H787" s="288"/>
      <c r="I787" s="289"/>
      <c r="J787" s="150"/>
      <c r="K787" s="150"/>
      <c r="L787" s="150"/>
    </row>
    <row r="788" spans="1:12" ht="18.75">
      <c r="A788" s="331" t="s">
        <v>141</v>
      </c>
      <c r="B788" s="332">
        <v>41966.28</v>
      </c>
      <c r="C788" s="291">
        <v>7.02</v>
      </c>
      <c r="D788" s="330">
        <f>B788*C788/100</f>
        <v>2946.032856</v>
      </c>
      <c r="E788" s="288"/>
      <c r="F788" s="288"/>
      <c r="G788" s="288"/>
      <c r="H788" s="288"/>
      <c r="I788" s="289"/>
      <c r="J788" s="150"/>
      <c r="K788" s="150"/>
      <c r="L788" s="150"/>
    </row>
    <row r="789" spans="1:12" ht="18.75">
      <c r="A789" s="331" t="s">
        <v>142</v>
      </c>
      <c r="B789" s="332">
        <v>150000</v>
      </c>
      <c r="C789" s="291">
        <v>11.11</v>
      </c>
      <c r="D789" s="330">
        <f>B789*C789/100</f>
        <v>16665</v>
      </c>
      <c r="E789" s="288"/>
      <c r="F789" s="288"/>
      <c r="G789" s="288"/>
      <c r="H789" s="288"/>
      <c r="I789" s="289"/>
      <c r="J789" s="150"/>
      <c r="K789" s="150"/>
      <c r="L789" s="150"/>
    </row>
    <row r="790" spans="1:12" ht="18.75">
      <c r="A790" s="319" t="s">
        <v>53</v>
      </c>
      <c r="B790" s="319"/>
      <c r="C790" s="319"/>
      <c r="D790" s="330">
        <f>SUM(D786:D789)</f>
        <v>181989.032856</v>
      </c>
      <c r="E790" s="288"/>
      <c r="F790" s="288"/>
      <c r="G790" s="288"/>
      <c r="H790" s="288"/>
      <c r="I790" s="289"/>
      <c r="J790" s="150"/>
      <c r="K790" s="150"/>
      <c r="L790" s="150"/>
    </row>
    <row r="791" spans="1:12" ht="131.25">
      <c r="A791" s="333" t="s">
        <v>54</v>
      </c>
      <c r="B791" s="319"/>
      <c r="C791" s="293" t="s">
        <v>752</v>
      </c>
      <c r="D791" s="319"/>
      <c r="E791" s="334" t="s">
        <v>56</v>
      </c>
      <c r="F791" s="467" t="s">
        <v>57</v>
      </c>
      <c r="G791" s="468"/>
      <c r="H791" s="288"/>
      <c r="I791" s="289"/>
      <c r="J791" s="150"/>
      <c r="K791" s="150"/>
      <c r="L791" s="150"/>
    </row>
    <row r="792" spans="1:12" ht="19.5">
      <c r="A792" s="330">
        <f>D790</f>
        <v>181989.032856</v>
      </c>
      <c r="B792" s="292"/>
      <c r="C792" s="297">
        <f>D771*60*12</f>
        <v>80352.00000000001</v>
      </c>
      <c r="D792" s="292"/>
      <c r="E792" s="292">
        <f>F772</f>
        <v>5</v>
      </c>
      <c r="F792" s="469">
        <f>(A792/C792*E792)</f>
        <v>11.324486811529269</v>
      </c>
      <c r="G792" s="470"/>
      <c r="H792" s="288"/>
      <c r="I792" s="289"/>
      <c r="J792" s="150"/>
      <c r="K792" s="150"/>
      <c r="L792" s="150"/>
    </row>
    <row r="793" spans="1:12" ht="19.5">
      <c r="A793" s="335" t="s">
        <v>58</v>
      </c>
      <c r="B793" s="336"/>
      <c r="C793" s="288"/>
      <c r="D793" s="337"/>
      <c r="E793" s="338"/>
      <c r="F793" s="288"/>
      <c r="G793" s="288"/>
      <c r="H793" s="288"/>
      <c r="I793" s="339">
        <f>I794+I797</f>
        <v>389.79</v>
      </c>
      <c r="J793" s="150"/>
      <c r="K793" s="150"/>
      <c r="L793" s="150"/>
    </row>
    <row r="794" spans="1:12" ht="19.5">
      <c r="A794" s="311" t="s">
        <v>59</v>
      </c>
      <c r="B794" s="313"/>
      <c r="C794" s="303"/>
      <c r="D794" s="304"/>
      <c r="E794" s="340"/>
      <c r="F794" s="303"/>
      <c r="G794" s="303"/>
      <c r="H794" s="303"/>
      <c r="I794" s="286">
        <v>55.62</v>
      </c>
      <c r="J794" s="150"/>
      <c r="K794" s="150"/>
      <c r="L794" s="150"/>
    </row>
    <row r="795" spans="1:12" ht="18.75">
      <c r="A795" s="463" t="s">
        <v>60</v>
      </c>
      <c r="B795" s="464"/>
      <c r="C795" s="464"/>
      <c r="D795" s="464"/>
      <c r="E795" s="464"/>
      <c r="F795" s="341" t="s">
        <v>61</v>
      </c>
      <c r="G795" s="342">
        <v>1.05</v>
      </c>
      <c r="H795" s="288"/>
      <c r="I795" s="343"/>
      <c r="J795" s="150"/>
      <c r="K795" s="150"/>
      <c r="L795" s="150"/>
    </row>
    <row r="796" spans="1:12" ht="19.5">
      <c r="A796" s="311" t="s">
        <v>62</v>
      </c>
      <c r="B796" s="313"/>
      <c r="C796" s="303"/>
      <c r="D796" s="303"/>
      <c r="E796" s="303"/>
      <c r="F796" s="303"/>
      <c r="G796" s="314">
        <v>30.2</v>
      </c>
      <c r="H796" s="303" t="s">
        <v>32</v>
      </c>
      <c r="I796" s="286">
        <f>ROUND(I794*G796%,2)</f>
        <v>16.8</v>
      </c>
      <c r="J796" s="150"/>
      <c r="K796" s="150"/>
      <c r="L796" s="150"/>
    </row>
    <row r="797" spans="1:12" ht="19.5">
      <c r="A797" s="344" t="s">
        <v>63</v>
      </c>
      <c r="B797" s="345"/>
      <c r="C797" s="345"/>
      <c r="D797" s="346"/>
      <c r="E797" s="347"/>
      <c r="F797" s="345"/>
      <c r="G797" s="345"/>
      <c r="H797" s="345"/>
      <c r="I797" s="348">
        <v>334.17</v>
      </c>
      <c r="J797" s="150"/>
      <c r="K797" s="150"/>
      <c r="L797" s="150"/>
    </row>
    <row r="798" spans="1:12" ht="18.75">
      <c r="A798" s="461" t="s">
        <v>64</v>
      </c>
      <c r="B798" s="462"/>
      <c r="C798" s="462"/>
      <c r="D798" s="462"/>
      <c r="E798" s="349"/>
      <c r="F798" s="350" t="s">
        <v>65</v>
      </c>
      <c r="G798" s="351">
        <v>1.92</v>
      </c>
      <c r="H798" s="352"/>
      <c r="I798" s="353"/>
      <c r="J798" s="150"/>
      <c r="K798" s="150"/>
      <c r="L798" s="150"/>
    </row>
    <row r="799" spans="1:12" ht="19.5">
      <c r="A799" s="284" t="s">
        <v>66</v>
      </c>
      <c r="B799" s="354"/>
      <c r="C799" s="303"/>
      <c r="D799" s="303"/>
      <c r="E799" s="303"/>
      <c r="F799" s="303"/>
      <c r="G799" s="303"/>
      <c r="H799" s="303"/>
      <c r="I799" s="286">
        <f>I793+I768</f>
        <v>450.7316</v>
      </c>
      <c r="J799" s="150"/>
      <c r="K799" s="150"/>
      <c r="L799" s="150"/>
    </row>
    <row r="800" spans="1:12" ht="19.5">
      <c r="A800" s="284" t="s">
        <v>72</v>
      </c>
      <c r="B800" s="354"/>
      <c r="C800" s="303"/>
      <c r="D800" s="303"/>
      <c r="E800" s="303"/>
      <c r="F800" s="303"/>
      <c r="G800" s="355">
        <f>I801/I799-1</f>
        <v>-0.0016231389146001973</v>
      </c>
      <c r="H800" s="303"/>
      <c r="I800" s="286">
        <f>I801-I799</f>
        <v>-0.7316000000000145</v>
      </c>
      <c r="J800" s="150"/>
      <c r="K800" s="150"/>
      <c r="L800" s="150"/>
    </row>
    <row r="801" spans="1:12" ht="19.5">
      <c r="A801" s="284" t="s">
        <v>67</v>
      </c>
      <c r="B801" s="354"/>
      <c r="C801" s="303"/>
      <c r="D801" s="303"/>
      <c r="E801" s="303"/>
      <c r="F801" s="303"/>
      <c r="G801" s="303"/>
      <c r="H801" s="303"/>
      <c r="I801" s="286">
        <v>450</v>
      </c>
      <c r="J801" s="150"/>
      <c r="K801" s="150"/>
      <c r="L801" s="150"/>
    </row>
    <row r="802" spans="1:12" ht="18.75">
      <c r="A802" s="234"/>
      <c r="B802" s="234"/>
      <c r="C802" s="234"/>
      <c r="D802" s="234"/>
      <c r="E802" s="234"/>
      <c r="F802" s="234"/>
      <c r="G802" s="234"/>
      <c r="H802" s="234"/>
      <c r="I802" s="276"/>
      <c r="J802" s="150"/>
      <c r="K802" s="150"/>
      <c r="L802" s="150"/>
    </row>
    <row r="803" spans="1:12" ht="18.75">
      <c r="A803" s="278" t="s">
        <v>68</v>
      </c>
      <c r="B803" s="234"/>
      <c r="C803" s="234"/>
      <c r="D803" s="234"/>
      <c r="E803" s="234"/>
      <c r="F803" s="234"/>
      <c r="G803" s="352" t="s">
        <v>462</v>
      </c>
      <c r="H803" s="234"/>
      <c r="I803" s="276"/>
      <c r="J803" s="150"/>
      <c r="K803" s="150"/>
      <c r="L803" s="150"/>
    </row>
    <row r="804" spans="1:12" ht="18.75">
      <c r="A804" s="234" t="s">
        <v>461</v>
      </c>
      <c r="B804" s="234"/>
      <c r="C804" s="234"/>
      <c r="D804" s="234"/>
      <c r="E804" s="234"/>
      <c r="F804" s="234"/>
      <c r="G804" s="234"/>
      <c r="H804" s="234"/>
      <c r="I804" s="276"/>
      <c r="J804" s="150"/>
      <c r="K804" s="150"/>
      <c r="L804" s="150"/>
    </row>
    <row r="805" spans="1:12" ht="18.75">
      <c r="A805" s="234"/>
      <c r="B805" s="234"/>
      <c r="C805" s="234"/>
      <c r="D805" s="234"/>
      <c r="E805" s="234"/>
      <c r="F805" s="234"/>
      <c r="G805" s="234"/>
      <c r="H805" s="234"/>
      <c r="I805" s="276"/>
      <c r="J805" s="150"/>
      <c r="K805" s="150"/>
      <c r="L805" s="150"/>
    </row>
    <row r="806" spans="1:12" ht="18.75">
      <c r="A806" s="234"/>
      <c r="B806" s="234"/>
      <c r="C806" s="234"/>
      <c r="D806" s="234"/>
      <c r="E806" s="234"/>
      <c r="F806" s="234"/>
      <c r="G806" s="234"/>
      <c r="H806" s="234"/>
      <c r="I806" s="276"/>
      <c r="J806" s="150"/>
      <c r="K806" s="150"/>
      <c r="L806" s="150"/>
    </row>
    <row r="807" spans="1:12" ht="18.75">
      <c r="A807" s="234"/>
      <c r="B807" s="234"/>
      <c r="C807" s="234"/>
      <c r="D807" s="234"/>
      <c r="E807" s="234"/>
      <c r="F807" s="234"/>
      <c r="G807" s="234"/>
      <c r="H807" s="234"/>
      <c r="I807" s="276"/>
      <c r="J807" s="150"/>
      <c r="K807" s="150"/>
      <c r="L807" s="150"/>
    </row>
    <row r="808" spans="1:12" ht="18.75">
      <c r="A808" s="234"/>
      <c r="B808" s="234"/>
      <c r="C808" s="234"/>
      <c r="D808" s="234"/>
      <c r="E808" s="234"/>
      <c r="F808" s="234"/>
      <c r="G808" s="234"/>
      <c r="H808" s="234"/>
      <c r="I808" s="276"/>
      <c r="J808" s="150"/>
      <c r="K808" s="150"/>
      <c r="L808" s="150"/>
    </row>
    <row r="809" spans="1:12" ht="18.75">
      <c r="A809" s="234"/>
      <c r="B809" s="234"/>
      <c r="C809" s="234"/>
      <c r="D809" s="234"/>
      <c r="E809" s="234"/>
      <c r="F809" s="234"/>
      <c r="G809" s="234"/>
      <c r="H809" s="234"/>
      <c r="I809" s="276"/>
      <c r="J809" s="150"/>
      <c r="K809" s="150"/>
      <c r="L809" s="150"/>
    </row>
    <row r="810" spans="1:12" ht="18.75">
      <c r="A810" s="234"/>
      <c r="B810" s="234"/>
      <c r="C810" s="234"/>
      <c r="D810" s="234"/>
      <c r="E810" s="234"/>
      <c r="F810" s="234"/>
      <c r="G810" s="234"/>
      <c r="H810" s="234"/>
      <c r="I810" s="276"/>
      <c r="J810" s="150"/>
      <c r="K810" s="150"/>
      <c r="L810" s="150"/>
    </row>
    <row r="811" spans="1:12" ht="18.75">
      <c r="A811" s="234"/>
      <c r="B811" s="234"/>
      <c r="C811" s="234"/>
      <c r="D811" s="234"/>
      <c r="E811" s="234"/>
      <c r="F811" s="234" t="s">
        <v>73</v>
      </c>
      <c r="G811" s="234"/>
      <c r="H811" s="276" t="s">
        <v>716</v>
      </c>
      <c r="I811" s="150"/>
      <c r="J811" s="150"/>
      <c r="K811" s="150"/>
      <c r="L811" s="150"/>
    </row>
    <row r="812" spans="1:12" ht="18.75">
      <c r="A812" s="234"/>
      <c r="B812" s="234"/>
      <c r="C812" s="234"/>
      <c r="D812" s="234"/>
      <c r="E812" s="234"/>
      <c r="F812" s="234" t="s">
        <v>741</v>
      </c>
      <c r="G812" s="234"/>
      <c r="H812" s="234"/>
      <c r="I812" s="276" t="s">
        <v>717</v>
      </c>
      <c r="J812" s="150"/>
      <c r="K812" s="150"/>
      <c r="L812" s="150"/>
    </row>
    <row r="813" spans="1:12" ht="18.75">
      <c r="A813" s="12" t="s">
        <v>460</v>
      </c>
      <c r="B813" s="12"/>
      <c r="C813" s="12"/>
      <c r="D813" s="12"/>
      <c r="E813" s="12"/>
      <c r="F813" s="12"/>
      <c r="G813" s="12"/>
      <c r="H813" s="12"/>
      <c r="I813" s="277"/>
      <c r="J813" s="150"/>
      <c r="K813" s="150"/>
      <c r="L813" s="150"/>
    </row>
    <row r="814" spans="1:12" ht="18.75">
      <c r="A814" s="234"/>
      <c r="B814" s="12"/>
      <c r="C814" s="12"/>
      <c r="D814" s="12" t="s">
        <v>9</v>
      </c>
      <c r="E814" s="12"/>
      <c r="F814" s="12"/>
      <c r="G814" s="12"/>
      <c r="H814" s="12"/>
      <c r="I814" s="277"/>
      <c r="J814" s="150"/>
      <c r="K814" s="150"/>
      <c r="L814" s="150"/>
    </row>
    <row r="815" spans="1:12" ht="18.75">
      <c r="A815" s="278" t="s">
        <v>10</v>
      </c>
      <c r="B815" s="276"/>
      <c r="C815" s="276"/>
      <c r="D815" s="279"/>
      <c r="E815" s="12" t="s">
        <v>488</v>
      </c>
      <c r="F815" s="12"/>
      <c r="G815" s="12"/>
      <c r="H815" s="12"/>
      <c r="I815" s="276"/>
      <c r="J815" s="150"/>
      <c r="K815" s="150"/>
      <c r="L815" s="150"/>
    </row>
    <row r="816" spans="1:12" ht="18.75">
      <c r="A816" s="280" t="s">
        <v>12</v>
      </c>
      <c r="B816" s="276"/>
      <c r="C816" s="276"/>
      <c r="D816" s="281"/>
      <c r="E816" s="281"/>
      <c r="F816" s="280"/>
      <c r="G816" s="280"/>
      <c r="H816" s="282"/>
      <c r="I816" s="283"/>
      <c r="J816" s="150"/>
      <c r="K816" s="150"/>
      <c r="L816" s="150"/>
    </row>
    <row r="817" spans="1:12" ht="18.75">
      <c r="A817" s="234"/>
      <c r="B817" s="234"/>
      <c r="C817" s="234"/>
      <c r="D817" s="234"/>
      <c r="E817" s="234"/>
      <c r="F817" s="234"/>
      <c r="G817" s="234"/>
      <c r="H817" s="234"/>
      <c r="I817" s="276"/>
      <c r="J817" s="150"/>
      <c r="K817" s="150"/>
      <c r="L817" s="150"/>
    </row>
    <row r="818" spans="1:12" ht="18.75">
      <c r="A818" s="234"/>
      <c r="B818" s="279"/>
      <c r="C818" s="12"/>
      <c r="D818" s="12"/>
      <c r="E818" s="12"/>
      <c r="F818" s="12"/>
      <c r="G818" s="12"/>
      <c r="H818" s="12"/>
      <c r="I818" s="283" t="s">
        <v>14</v>
      </c>
      <c r="J818" s="150"/>
      <c r="K818" s="150"/>
      <c r="L818" s="150"/>
    </row>
    <row r="819" spans="1:12" ht="19.5">
      <c r="A819" s="284" t="s">
        <v>15</v>
      </c>
      <c r="B819" s="285"/>
      <c r="C819" s="20"/>
      <c r="D819" s="20"/>
      <c r="E819" s="20"/>
      <c r="F819" s="20"/>
      <c r="G819" s="20"/>
      <c r="H819" s="20"/>
      <c r="I819" s="286">
        <f>I827+I828+I829+I835</f>
        <v>76.9416</v>
      </c>
      <c r="J819" s="150"/>
      <c r="K819" s="150"/>
      <c r="L819" s="150"/>
    </row>
    <row r="820" spans="1:12" ht="18.75">
      <c r="A820" s="287" t="s">
        <v>16</v>
      </c>
      <c r="B820" s="288"/>
      <c r="C820" s="288"/>
      <c r="D820" s="288"/>
      <c r="E820" s="288"/>
      <c r="F820" s="288"/>
      <c r="G820" s="288"/>
      <c r="H820" s="288"/>
      <c r="I820" s="289"/>
      <c r="J820" s="150"/>
      <c r="K820" s="150"/>
      <c r="L820" s="150"/>
    </row>
    <row r="821" spans="1:12" ht="93.75">
      <c r="A821" s="290" t="s">
        <v>17</v>
      </c>
      <c r="B821" s="291" t="s">
        <v>18</v>
      </c>
      <c r="C821" s="292" t="s">
        <v>19</v>
      </c>
      <c r="D821" s="293" t="s">
        <v>20</v>
      </c>
      <c r="E821" s="293" t="s">
        <v>21</v>
      </c>
      <c r="F821" s="293" t="s">
        <v>22</v>
      </c>
      <c r="G821" s="292" t="s">
        <v>23</v>
      </c>
      <c r="H821" s="288"/>
      <c r="I821" s="289"/>
      <c r="J821" s="150"/>
      <c r="K821" s="150"/>
      <c r="L821" s="150"/>
    </row>
    <row r="822" spans="1:12" ht="18.75">
      <c r="A822" s="294" t="s">
        <v>24</v>
      </c>
      <c r="B822" s="295">
        <v>1</v>
      </c>
      <c r="C822" s="295">
        <v>15612</v>
      </c>
      <c r="D822" s="296">
        <f>124*0.9</f>
        <v>111.60000000000001</v>
      </c>
      <c r="E822" s="297">
        <f>D822*60</f>
        <v>6696.000000000001</v>
      </c>
      <c r="F822" s="292">
        <v>5</v>
      </c>
      <c r="G822" s="295">
        <f>B822*C822/E822*F822</f>
        <v>11.657706093189963</v>
      </c>
      <c r="H822" s="288"/>
      <c r="I822" s="289"/>
      <c r="J822" s="150"/>
      <c r="K822" s="150"/>
      <c r="L822" s="150"/>
    </row>
    <row r="823" spans="1:12" ht="37.5">
      <c r="A823" s="298" t="s">
        <v>25</v>
      </c>
      <c r="B823" s="299">
        <v>1</v>
      </c>
      <c r="C823" s="299">
        <v>11866</v>
      </c>
      <c r="D823" s="296">
        <f>124*0.9</f>
        <v>111.60000000000001</v>
      </c>
      <c r="E823" s="300">
        <f>D823*60</f>
        <v>6696.000000000001</v>
      </c>
      <c r="F823" s="301">
        <v>5</v>
      </c>
      <c r="G823" s="299">
        <f>B823*C823/E823*F823</f>
        <v>8.860513739545997</v>
      </c>
      <c r="H823" s="288"/>
      <c r="I823" s="289"/>
      <c r="J823" s="150"/>
      <c r="K823" s="150"/>
      <c r="L823" s="150"/>
    </row>
    <row r="824" spans="1:12" ht="18.75">
      <c r="A824" s="302" t="s">
        <v>26</v>
      </c>
      <c r="B824" s="303"/>
      <c r="C824" s="304"/>
      <c r="D824" s="304"/>
      <c r="E824" s="304"/>
      <c r="F824" s="304"/>
      <c r="G824" s="305">
        <f>ROUND((G822+G823),2)</f>
        <v>20.52</v>
      </c>
      <c r="H824" s="288"/>
      <c r="I824" s="276"/>
      <c r="J824" s="150"/>
      <c r="K824" s="150"/>
      <c r="L824" s="150"/>
    </row>
    <row r="825" spans="1:12" ht="18.75">
      <c r="A825" s="465" t="s">
        <v>751</v>
      </c>
      <c r="B825" s="466"/>
      <c r="C825" s="466"/>
      <c r="D825" s="466"/>
      <c r="E825" s="466"/>
      <c r="F825" s="466"/>
      <c r="G825" s="306"/>
      <c r="H825" s="288"/>
      <c r="I825" s="307">
        <f>G824*G825</f>
        <v>0</v>
      </c>
      <c r="J825" s="150"/>
      <c r="K825" s="150"/>
      <c r="L825" s="150"/>
    </row>
    <row r="826" spans="1:12" ht="18.75">
      <c r="A826" s="463" t="s">
        <v>28</v>
      </c>
      <c r="B826" s="464"/>
      <c r="C826" s="464"/>
      <c r="D826" s="464"/>
      <c r="E826" s="464"/>
      <c r="F826" s="308" t="s">
        <v>29</v>
      </c>
      <c r="G826" s="309">
        <v>1.33</v>
      </c>
      <c r="H826" s="303"/>
      <c r="I826" s="310">
        <f>G824*G826</f>
        <v>27.291600000000003</v>
      </c>
      <c r="J826" s="150"/>
      <c r="K826" s="150"/>
      <c r="L826" s="150"/>
    </row>
    <row r="827" spans="1:12" ht="19.5">
      <c r="A827" s="311" t="s">
        <v>30</v>
      </c>
      <c r="B827" s="303"/>
      <c r="C827" s="303"/>
      <c r="D827" s="303"/>
      <c r="E827" s="303"/>
      <c r="F827" s="303"/>
      <c r="G827" s="312"/>
      <c r="H827" s="303"/>
      <c r="I827" s="286">
        <f>I825+I826</f>
        <v>27.291600000000003</v>
      </c>
      <c r="J827" s="150"/>
      <c r="K827" s="150"/>
      <c r="L827" s="150"/>
    </row>
    <row r="828" spans="1:12" ht="19.5">
      <c r="A828" s="311" t="s">
        <v>31</v>
      </c>
      <c r="B828" s="313"/>
      <c r="C828" s="303"/>
      <c r="D828" s="303"/>
      <c r="E828" s="303"/>
      <c r="F828" s="303"/>
      <c r="G828" s="314">
        <v>30.2</v>
      </c>
      <c r="H828" s="303" t="s">
        <v>32</v>
      </c>
      <c r="I828" s="286">
        <f>ROUND((I827*G828/100),2)</f>
        <v>8.24</v>
      </c>
      <c r="J828" s="150"/>
      <c r="K828" s="150"/>
      <c r="L828" s="150"/>
    </row>
    <row r="829" spans="1:12" ht="19.5">
      <c r="A829" s="311" t="s">
        <v>33</v>
      </c>
      <c r="B829" s="313"/>
      <c r="C829" s="303"/>
      <c r="D829" s="303"/>
      <c r="E829" s="303"/>
      <c r="F829" s="304" t="s">
        <v>34</v>
      </c>
      <c r="G829" s="303"/>
      <c r="H829" s="303"/>
      <c r="I829" s="286">
        <f>ROUND(F834,2)</f>
        <v>30.09</v>
      </c>
      <c r="J829" s="150"/>
      <c r="K829" s="150"/>
      <c r="L829" s="150"/>
    </row>
    <row r="830" spans="1:12" ht="56.25">
      <c r="A830" s="315" t="s">
        <v>35</v>
      </c>
      <c r="B830" s="316" t="s">
        <v>36</v>
      </c>
      <c r="C830" s="317" t="s">
        <v>37</v>
      </c>
      <c r="D830" s="318" t="s">
        <v>38</v>
      </c>
      <c r="E830" s="318" t="s">
        <v>39</v>
      </c>
      <c r="F830" s="318" t="s">
        <v>40</v>
      </c>
      <c r="G830" s="288"/>
      <c r="H830" s="288"/>
      <c r="I830" s="289"/>
      <c r="J830" s="150"/>
      <c r="K830" s="150"/>
      <c r="L830" s="150"/>
    </row>
    <row r="831" spans="1:12" ht="18.75">
      <c r="A831" s="294" t="s">
        <v>134</v>
      </c>
      <c r="B831" s="295" t="s">
        <v>135</v>
      </c>
      <c r="C831" s="295">
        <v>1</v>
      </c>
      <c r="D831" s="319">
        <v>100</v>
      </c>
      <c r="E831" s="320">
        <v>2370.42</v>
      </c>
      <c r="F831" s="320">
        <f>E831/D831*C831</f>
        <v>23.7042</v>
      </c>
      <c r="G831" s="321"/>
      <c r="H831" s="288"/>
      <c r="I831" s="289"/>
      <c r="J831" s="150"/>
      <c r="K831" s="150"/>
      <c r="L831" s="150"/>
    </row>
    <row r="832" spans="1:12" ht="18.75">
      <c r="A832" s="294" t="s">
        <v>136</v>
      </c>
      <c r="B832" s="295" t="s">
        <v>137</v>
      </c>
      <c r="C832" s="295">
        <v>1</v>
      </c>
      <c r="D832" s="319">
        <v>500</v>
      </c>
      <c r="E832" s="320">
        <v>443.88</v>
      </c>
      <c r="F832" s="320">
        <f>E832/D832*C832</f>
        <v>0.88776</v>
      </c>
      <c r="G832" s="321"/>
      <c r="H832" s="288"/>
      <c r="I832" s="289"/>
      <c r="J832" s="150"/>
      <c r="K832" s="150"/>
      <c r="L832" s="150"/>
    </row>
    <row r="833" spans="1:12" ht="18.75">
      <c r="A833" s="294" t="s">
        <v>138</v>
      </c>
      <c r="B833" s="295" t="s">
        <v>137</v>
      </c>
      <c r="C833" s="295">
        <v>1</v>
      </c>
      <c r="D833" s="319">
        <v>500</v>
      </c>
      <c r="E833" s="320">
        <v>2751.14</v>
      </c>
      <c r="F833" s="320">
        <f>E833*C833/D833</f>
        <v>5.50228</v>
      </c>
      <c r="G833" s="321"/>
      <c r="H833" s="288"/>
      <c r="I833" s="289"/>
      <c r="J833" s="150"/>
      <c r="K833" s="150"/>
      <c r="L833" s="150"/>
    </row>
    <row r="834" spans="1:12" ht="18.75">
      <c r="A834" s="322" t="s">
        <v>46</v>
      </c>
      <c r="B834" s="299"/>
      <c r="C834" s="299"/>
      <c r="D834" s="323"/>
      <c r="E834" s="301"/>
      <c r="F834" s="324">
        <f>SUM(F831:F833)</f>
        <v>30.09424</v>
      </c>
      <c r="G834" s="321"/>
      <c r="H834" s="288"/>
      <c r="I834" s="289"/>
      <c r="J834" s="150"/>
      <c r="K834" s="150"/>
      <c r="L834" s="150"/>
    </row>
    <row r="835" spans="1:12" ht="19.5">
      <c r="A835" s="311" t="s">
        <v>47</v>
      </c>
      <c r="B835" s="303"/>
      <c r="C835" s="303"/>
      <c r="D835" s="303"/>
      <c r="E835" s="303"/>
      <c r="F835" s="303"/>
      <c r="G835" s="303"/>
      <c r="H835" s="303"/>
      <c r="I835" s="286">
        <f>ROUND(F843,2)</f>
        <v>11.32</v>
      </c>
      <c r="J835" s="150"/>
      <c r="K835" s="150"/>
      <c r="L835" s="150"/>
    </row>
    <row r="836" spans="1:12" ht="93.75">
      <c r="A836" s="325" t="s">
        <v>35</v>
      </c>
      <c r="B836" s="326" t="s">
        <v>48</v>
      </c>
      <c r="C836" s="327" t="s">
        <v>49</v>
      </c>
      <c r="D836" s="326" t="s">
        <v>50</v>
      </c>
      <c r="E836" s="288"/>
      <c r="F836" s="288"/>
      <c r="G836" s="288"/>
      <c r="H836" s="288"/>
      <c r="I836" s="289"/>
      <c r="J836" s="150"/>
      <c r="K836" s="150"/>
      <c r="L836" s="150"/>
    </row>
    <row r="837" spans="1:12" ht="37.5">
      <c r="A837" s="328" t="s">
        <v>485</v>
      </c>
      <c r="B837" s="329">
        <v>1890000</v>
      </c>
      <c r="C837" s="291">
        <v>8.33</v>
      </c>
      <c r="D837" s="330">
        <f>B837*C837/100</f>
        <v>157437</v>
      </c>
      <c r="E837" s="288"/>
      <c r="F837" s="288"/>
      <c r="G837" s="288"/>
      <c r="H837" s="288"/>
      <c r="I837" s="289"/>
      <c r="J837" s="150"/>
      <c r="K837" s="150"/>
      <c r="L837" s="150"/>
    </row>
    <row r="838" spans="1:12" ht="18.75">
      <c r="A838" s="331" t="s">
        <v>140</v>
      </c>
      <c r="B838" s="332">
        <v>90000</v>
      </c>
      <c r="C838" s="291">
        <v>5.49</v>
      </c>
      <c r="D838" s="330">
        <f>B838*C838/100</f>
        <v>4941</v>
      </c>
      <c r="E838" s="288"/>
      <c r="F838" s="288"/>
      <c r="G838" s="288"/>
      <c r="H838" s="288"/>
      <c r="I838" s="289"/>
      <c r="J838" s="150"/>
      <c r="K838" s="150"/>
      <c r="L838" s="150"/>
    </row>
    <row r="839" spans="1:12" ht="18.75">
      <c r="A839" s="331" t="s">
        <v>141</v>
      </c>
      <c r="B839" s="332">
        <v>41966.28</v>
      </c>
      <c r="C839" s="291">
        <v>7.02</v>
      </c>
      <c r="D839" s="330">
        <f>B839*C839/100</f>
        <v>2946.032856</v>
      </c>
      <c r="E839" s="288"/>
      <c r="F839" s="288"/>
      <c r="G839" s="288"/>
      <c r="H839" s="288"/>
      <c r="I839" s="289"/>
      <c r="J839" s="150"/>
      <c r="K839" s="150"/>
      <c r="L839" s="150"/>
    </row>
    <row r="840" spans="1:12" ht="18.75">
      <c r="A840" s="331" t="s">
        <v>142</v>
      </c>
      <c r="B840" s="332">
        <v>150000</v>
      </c>
      <c r="C840" s="291">
        <v>11.11</v>
      </c>
      <c r="D840" s="330">
        <f>B840*C840/100</f>
        <v>16665</v>
      </c>
      <c r="E840" s="288"/>
      <c r="F840" s="288"/>
      <c r="G840" s="288"/>
      <c r="H840" s="288"/>
      <c r="I840" s="289"/>
      <c r="J840" s="150"/>
      <c r="K840" s="150"/>
      <c r="L840" s="150"/>
    </row>
    <row r="841" spans="1:12" ht="18.75">
      <c r="A841" s="319" t="s">
        <v>53</v>
      </c>
      <c r="B841" s="319"/>
      <c r="C841" s="319"/>
      <c r="D841" s="330">
        <f>SUM(D837:D840)</f>
        <v>181989.032856</v>
      </c>
      <c r="E841" s="288"/>
      <c r="F841" s="288"/>
      <c r="G841" s="288"/>
      <c r="H841" s="288"/>
      <c r="I841" s="289"/>
      <c r="J841" s="150"/>
      <c r="K841" s="150"/>
      <c r="L841" s="150"/>
    </row>
    <row r="842" spans="1:12" ht="131.25">
      <c r="A842" s="333" t="s">
        <v>54</v>
      </c>
      <c r="B842" s="319"/>
      <c r="C842" s="293" t="s">
        <v>752</v>
      </c>
      <c r="D842" s="319"/>
      <c r="E842" s="334" t="s">
        <v>56</v>
      </c>
      <c r="F842" s="467" t="s">
        <v>57</v>
      </c>
      <c r="G842" s="468"/>
      <c r="H842" s="288"/>
      <c r="I842" s="289"/>
      <c r="J842" s="150"/>
      <c r="K842" s="150"/>
      <c r="L842" s="150"/>
    </row>
    <row r="843" spans="1:12" ht="19.5">
      <c r="A843" s="330">
        <f>D841</f>
        <v>181989.032856</v>
      </c>
      <c r="B843" s="292"/>
      <c r="C843" s="297">
        <f>D822*60*12</f>
        <v>80352.00000000001</v>
      </c>
      <c r="D843" s="292"/>
      <c r="E843" s="292">
        <f>F823</f>
        <v>5</v>
      </c>
      <c r="F843" s="469">
        <f>(A843/C843*E843)</f>
        <v>11.324486811529269</v>
      </c>
      <c r="G843" s="470"/>
      <c r="H843" s="288"/>
      <c r="I843" s="289"/>
      <c r="J843" s="150"/>
      <c r="K843" s="150"/>
      <c r="L843" s="150"/>
    </row>
    <row r="844" spans="1:12" ht="19.5">
      <c r="A844" s="335" t="s">
        <v>58</v>
      </c>
      <c r="B844" s="336"/>
      <c r="C844" s="288"/>
      <c r="D844" s="337"/>
      <c r="E844" s="338"/>
      <c r="F844" s="288"/>
      <c r="G844" s="288"/>
      <c r="H844" s="288"/>
      <c r="I844" s="339">
        <f>I845+I848</f>
        <v>571.6</v>
      </c>
      <c r="J844" s="150"/>
      <c r="K844" s="150"/>
      <c r="L844" s="150"/>
    </row>
    <row r="845" spans="1:12" ht="19.5">
      <c r="A845" s="311" t="s">
        <v>59</v>
      </c>
      <c r="B845" s="313"/>
      <c r="C845" s="303"/>
      <c r="D845" s="304"/>
      <c r="E845" s="340"/>
      <c r="F845" s="303"/>
      <c r="G845" s="303"/>
      <c r="H845" s="303"/>
      <c r="I845" s="286">
        <v>135.02</v>
      </c>
      <c r="J845" s="150"/>
      <c r="K845" s="150"/>
      <c r="L845" s="150"/>
    </row>
    <row r="846" spans="1:12" ht="18.75">
      <c r="A846" s="463" t="s">
        <v>60</v>
      </c>
      <c r="B846" s="464"/>
      <c r="C846" s="464"/>
      <c r="D846" s="464"/>
      <c r="E846" s="464"/>
      <c r="F846" s="341" t="s">
        <v>61</v>
      </c>
      <c r="G846" s="342">
        <v>1.05</v>
      </c>
      <c r="H846" s="288"/>
      <c r="I846" s="343"/>
      <c r="J846" s="150"/>
      <c r="K846" s="150"/>
      <c r="L846" s="150"/>
    </row>
    <row r="847" spans="1:12" ht="19.5">
      <c r="A847" s="311" t="s">
        <v>62</v>
      </c>
      <c r="B847" s="313"/>
      <c r="C847" s="303"/>
      <c r="D847" s="303"/>
      <c r="E847" s="303"/>
      <c r="F847" s="303"/>
      <c r="G847" s="314">
        <v>30.2</v>
      </c>
      <c r="H847" s="303" t="s">
        <v>32</v>
      </c>
      <c r="I847" s="286">
        <f>ROUND(I845*G847%,2)</f>
        <v>40.78</v>
      </c>
      <c r="J847" s="150"/>
      <c r="K847" s="150"/>
      <c r="L847" s="150"/>
    </row>
    <row r="848" spans="1:12" ht="19.5">
      <c r="A848" s="344" t="s">
        <v>63</v>
      </c>
      <c r="B848" s="345"/>
      <c r="C848" s="345"/>
      <c r="D848" s="346"/>
      <c r="E848" s="347"/>
      <c r="F848" s="345"/>
      <c r="G848" s="345"/>
      <c r="H848" s="345"/>
      <c r="I848" s="348">
        <v>436.58</v>
      </c>
      <c r="J848" s="150"/>
      <c r="K848" s="150"/>
      <c r="L848" s="150"/>
    </row>
    <row r="849" spans="1:12" ht="18.75">
      <c r="A849" s="461" t="s">
        <v>64</v>
      </c>
      <c r="B849" s="462"/>
      <c r="C849" s="462"/>
      <c r="D849" s="462"/>
      <c r="E849" s="349"/>
      <c r="F849" s="350" t="s">
        <v>65</v>
      </c>
      <c r="G849" s="351">
        <v>1.92</v>
      </c>
      <c r="H849" s="352"/>
      <c r="I849" s="353"/>
      <c r="J849" s="150"/>
      <c r="K849" s="150"/>
      <c r="L849" s="150"/>
    </row>
    <row r="850" spans="1:12" ht="19.5">
      <c r="A850" s="284" t="s">
        <v>66</v>
      </c>
      <c r="B850" s="354"/>
      <c r="C850" s="303"/>
      <c r="D850" s="303"/>
      <c r="E850" s="303"/>
      <c r="F850" s="303"/>
      <c r="G850" s="303"/>
      <c r="H850" s="303"/>
      <c r="I850" s="286">
        <f>I844+I819</f>
        <v>648.5416</v>
      </c>
      <c r="J850" s="150"/>
      <c r="K850" s="150"/>
      <c r="L850" s="150"/>
    </row>
    <row r="851" spans="1:12" ht="19.5">
      <c r="A851" s="284" t="s">
        <v>72</v>
      </c>
      <c r="B851" s="354"/>
      <c r="C851" s="303"/>
      <c r="D851" s="303"/>
      <c r="E851" s="303"/>
      <c r="F851" s="303"/>
      <c r="G851" s="355">
        <f>I852/I850-1</f>
        <v>0.0022487377833588784</v>
      </c>
      <c r="H851" s="303"/>
      <c r="I851" s="286">
        <f>I852-I850</f>
        <v>1.4583999999999833</v>
      </c>
      <c r="J851" s="150"/>
      <c r="K851" s="150"/>
      <c r="L851" s="150"/>
    </row>
    <row r="852" spans="1:12" ht="19.5">
      <c r="A852" s="284" t="s">
        <v>67</v>
      </c>
      <c r="B852" s="354"/>
      <c r="C852" s="303"/>
      <c r="D852" s="303"/>
      <c r="E852" s="303"/>
      <c r="F852" s="303"/>
      <c r="G852" s="303"/>
      <c r="H852" s="303"/>
      <c r="I852" s="286">
        <v>650</v>
      </c>
      <c r="J852" s="150"/>
      <c r="K852" s="150"/>
      <c r="L852" s="150"/>
    </row>
    <row r="853" spans="1:12" ht="18.75">
      <c r="A853" s="234"/>
      <c r="B853" s="234"/>
      <c r="C853" s="234"/>
      <c r="D853" s="234"/>
      <c r="E853" s="234"/>
      <c r="F853" s="234"/>
      <c r="G853" s="234"/>
      <c r="H853" s="234"/>
      <c r="I853" s="276"/>
      <c r="J853" s="150"/>
      <c r="K853" s="150"/>
      <c r="L853" s="150"/>
    </row>
    <row r="854" spans="1:12" ht="18.75">
      <c r="A854" s="278" t="s">
        <v>68</v>
      </c>
      <c r="B854" s="234"/>
      <c r="C854" s="234"/>
      <c r="D854" s="234"/>
      <c r="E854" s="234"/>
      <c r="F854" s="234"/>
      <c r="G854" s="352" t="s">
        <v>462</v>
      </c>
      <c r="H854" s="234"/>
      <c r="I854" s="276"/>
      <c r="J854" s="150"/>
      <c r="K854" s="150"/>
      <c r="L854" s="150"/>
    </row>
    <row r="855" spans="1:12" ht="18.75">
      <c r="A855" s="234" t="s">
        <v>461</v>
      </c>
      <c r="B855" s="234"/>
      <c r="C855" s="234"/>
      <c r="D855" s="234"/>
      <c r="E855" s="234"/>
      <c r="F855" s="234"/>
      <c r="G855" s="234"/>
      <c r="H855" s="234"/>
      <c r="I855" s="276"/>
      <c r="J855" s="150"/>
      <c r="K855" s="150"/>
      <c r="L855" s="150"/>
    </row>
    <row r="856" spans="1:12" ht="18.75">
      <c r="A856" s="234"/>
      <c r="B856" s="234"/>
      <c r="C856" s="234"/>
      <c r="D856" s="234"/>
      <c r="E856" s="234"/>
      <c r="F856" s="234" t="s">
        <v>693</v>
      </c>
      <c r="G856" s="234"/>
      <c r="H856" s="234"/>
      <c r="I856" s="276"/>
      <c r="J856" s="150"/>
      <c r="K856" s="150"/>
      <c r="L856" s="150"/>
    </row>
    <row r="857" spans="1:12" ht="18.75">
      <c r="A857" s="234"/>
      <c r="B857" s="234"/>
      <c r="C857" s="234"/>
      <c r="D857" s="234"/>
      <c r="E857" s="234"/>
      <c r="F857" s="234" t="s">
        <v>73</v>
      </c>
      <c r="G857" s="234"/>
      <c r="H857" s="276" t="s">
        <v>716</v>
      </c>
      <c r="I857" s="150"/>
      <c r="J857" s="150"/>
      <c r="K857" s="150"/>
      <c r="L857" s="150"/>
    </row>
    <row r="858" spans="1:12" ht="18.75">
      <c r="A858" s="234"/>
      <c r="B858" s="234"/>
      <c r="C858" s="234"/>
      <c r="D858" s="234"/>
      <c r="E858" s="234"/>
      <c r="F858" s="234" t="s">
        <v>742</v>
      </c>
      <c r="G858" s="234" t="s">
        <v>692</v>
      </c>
      <c r="H858" s="234"/>
      <c r="I858" s="276" t="s">
        <v>717</v>
      </c>
      <c r="J858" s="150"/>
      <c r="K858" s="150"/>
      <c r="L858" s="150"/>
    </row>
    <row r="859" spans="1:12" ht="18.75">
      <c r="A859" s="12" t="s">
        <v>460</v>
      </c>
      <c r="B859" s="12"/>
      <c r="C859" s="12"/>
      <c r="D859" s="12"/>
      <c r="E859" s="12"/>
      <c r="F859" s="12"/>
      <c r="G859" s="12"/>
      <c r="H859" s="12"/>
      <c r="I859" s="277"/>
      <c r="J859" s="150"/>
      <c r="K859" s="150"/>
      <c r="L859" s="150"/>
    </row>
    <row r="860" spans="1:12" ht="18.75">
      <c r="A860" s="234"/>
      <c r="B860" s="12"/>
      <c r="C860" s="12"/>
      <c r="D860" s="12" t="s">
        <v>9</v>
      </c>
      <c r="E860" s="12"/>
      <c r="F860" s="12"/>
      <c r="G860" s="12"/>
      <c r="H860" s="12"/>
      <c r="I860" s="277"/>
      <c r="J860" s="150"/>
      <c r="K860" s="150"/>
      <c r="L860" s="150"/>
    </row>
    <row r="861" spans="1:12" ht="18.75">
      <c r="A861" s="278" t="s">
        <v>10</v>
      </c>
      <c r="B861" s="276"/>
      <c r="C861" s="276"/>
      <c r="D861" s="359" t="s">
        <v>489</v>
      </c>
      <c r="E861" s="12"/>
      <c r="F861" s="12"/>
      <c r="G861" s="12"/>
      <c r="H861" s="12"/>
      <c r="I861" s="276"/>
      <c r="J861" s="150"/>
      <c r="K861" s="150"/>
      <c r="L861" s="150"/>
    </row>
    <row r="862" spans="1:12" ht="18.75">
      <c r="A862" s="280" t="s">
        <v>12</v>
      </c>
      <c r="B862" s="276"/>
      <c r="C862" s="276"/>
      <c r="D862" s="280"/>
      <c r="E862" s="234"/>
      <c r="F862" s="280"/>
      <c r="G862" s="280"/>
      <c r="H862" s="282"/>
      <c r="I862" s="283"/>
      <c r="J862" s="150"/>
      <c r="K862" s="150"/>
      <c r="L862" s="150"/>
    </row>
    <row r="863" spans="1:12" ht="18.75">
      <c r="A863" s="234"/>
      <c r="B863" s="234"/>
      <c r="C863" s="234"/>
      <c r="D863" s="281"/>
      <c r="E863" s="234"/>
      <c r="F863" s="234"/>
      <c r="G863" s="234"/>
      <c r="H863" s="234"/>
      <c r="I863" s="276"/>
      <c r="J863" s="150"/>
      <c r="K863" s="150"/>
      <c r="L863" s="150"/>
    </row>
    <row r="864" spans="1:12" ht="18.75">
      <c r="A864" s="234"/>
      <c r="B864" s="279"/>
      <c r="C864" s="12"/>
      <c r="D864" s="12"/>
      <c r="E864" s="12"/>
      <c r="F864" s="12"/>
      <c r="G864" s="12"/>
      <c r="H864" s="12"/>
      <c r="I864" s="283" t="s">
        <v>14</v>
      </c>
      <c r="J864" s="150"/>
      <c r="K864" s="150"/>
      <c r="L864" s="150"/>
    </row>
    <row r="865" spans="1:12" ht="19.5">
      <c r="A865" s="284" t="s">
        <v>15</v>
      </c>
      <c r="B865" s="285"/>
      <c r="C865" s="20"/>
      <c r="D865" s="20"/>
      <c r="E865" s="20"/>
      <c r="F865" s="20"/>
      <c r="G865" s="20"/>
      <c r="H865" s="20"/>
      <c r="I865" s="286">
        <f>I873+I874+I875+I881</f>
        <v>65.59040000000002</v>
      </c>
      <c r="J865" s="150"/>
      <c r="K865" s="150"/>
      <c r="L865" s="150"/>
    </row>
    <row r="866" spans="1:12" ht="18.75">
      <c r="A866" s="287" t="s">
        <v>16</v>
      </c>
      <c r="B866" s="288"/>
      <c r="C866" s="288"/>
      <c r="D866" s="288"/>
      <c r="E866" s="288"/>
      <c r="F866" s="288"/>
      <c r="G866" s="288"/>
      <c r="H866" s="288"/>
      <c r="I866" s="289"/>
      <c r="J866" s="150"/>
      <c r="K866" s="150"/>
      <c r="L866" s="150"/>
    </row>
    <row r="867" spans="1:12" ht="93.75">
      <c r="A867" s="290" t="s">
        <v>17</v>
      </c>
      <c r="B867" s="291" t="s">
        <v>18</v>
      </c>
      <c r="C867" s="292" t="s">
        <v>19</v>
      </c>
      <c r="D867" s="293" t="s">
        <v>20</v>
      </c>
      <c r="E867" s="293" t="s">
        <v>21</v>
      </c>
      <c r="F867" s="293" t="s">
        <v>22</v>
      </c>
      <c r="G867" s="292" t="s">
        <v>23</v>
      </c>
      <c r="H867" s="288"/>
      <c r="I867" s="289"/>
      <c r="J867" s="150"/>
      <c r="K867" s="150"/>
      <c r="L867" s="150"/>
    </row>
    <row r="868" spans="1:12" ht="18.75">
      <c r="A868" s="294" t="s">
        <v>24</v>
      </c>
      <c r="B868" s="295">
        <v>1</v>
      </c>
      <c r="C868" s="295">
        <v>15612</v>
      </c>
      <c r="D868" s="296">
        <f>159.27*0.923</f>
        <v>147.00621</v>
      </c>
      <c r="E868" s="297">
        <f>D868*60</f>
        <v>8820.3726</v>
      </c>
      <c r="F868" s="292">
        <v>10</v>
      </c>
      <c r="G868" s="295">
        <f>B868*C868/E868*F868</f>
        <v>17.699932540264793</v>
      </c>
      <c r="H868" s="288"/>
      <c r="I868" s="289"/>
      <c r="J868" s="150"/>
      <c r="K868" s="150"/>
      <c r="L868" s="150"/>
    </row>
    <row r="869" spans="1:12" ht="37.5">
      <c r="A869" s="298" t="s">
        <v>25</v>
      </c>
      <c r="B869" s="299">
        <v>1</v>
      </c>
      <c r="C869" s="299">
        <v>11866</v>
      </c>
      <c r="D869" s="296">
        <f>159.27*0.923</f>
        <v>147.00621</v>
      </c>
      <c r="E869" s="300">
        <f>D869*60</f>
        <v>8820.3726</v>
      </c>
      <c r="F869" s="301">
        <v>15</v>
      </c>
      <c r="G869" s="299">
        <f>B869*C869/E869*F869</f>
        <v>20.179419631320336</v>
      </c>
      <c r="H869" s="288"/>
      <c r="I869" s="289"/>
      <c r="J869" s="150"/>
      <c r="K869" s="150"/>
      <c r="L869" s="150"/>
    </row>
    <row r="870" spans="1:12" ht="18.75">
      <c r="A870" s="302" t="s">
        <v>26</v>
      </c>
      <c r="B870" s="303"/>
      <c r="C870" s="304"/>
      <c r="D870" s="304"/>
      <c r="E870" s="304"/>
      <c r="F870" s="304"/>
      <c r="G870" s="305">
        <f>ROUND((G868+G869),2)</f>
        <v>37.88</v>
      </c>
      <c r="H870" s="288"/>
      <c r="I870" s="276"/>
      <c r="J870" s="150"/>
      <c r="K870" s="150"/>
      <c r="L870" s="150"/>
    </row>
    <row r="871" spans="1:12" ht="18.75">
      <c r="A871" s="465" t="s">
        <v>751</v>
      </c>
      <c r="B871" s="466"/>
      <c r="C871" s="466"/>
      <c r="D871" s="466"/>
      <c r="E871" s="466"/>
      <c r="F871" s="466"/>
      <c r="G871" s="306"/>
      <c r="H871" s="288"/>
      <c r="I871" s="307">
        <f>G870*G871</f>
        <v>0</v>
      </c>
      <c r="J871" s="150"/>
      <c r="K871" s="150"/>
      <c r="L871" s="150"/>
    </row>
    <row r="872" spans="1:12" ht="18.75">
      <c r="A872" s="463" t="s">
        <v>28</v>
      </c>
      <c r="B872" s="464"/>
      <c r="C872" s="464"/>
      <c r="D872" s="464"/>
      <c r="E872" s="464"/>
      <c r="F872" s="308" t="s">
        <v>29</v>
      </c>
      <c r="G872" s="309">
        <v>1.33</v>
      </c>
      <c r="H872" s="303"/>
      <c r="I872" s="310">
        <f>G870*G872</f>
        <v>50.38040000000001</v>
      </c>
      <c r="J872" s="150"/>
      <c r="K872" s="150"/>
      <c r="L872" s="150"/>
    </row>
    <row r="873" spans="1:12" ht="19.5">
      <c r="A873" s="311" t="s">
        <v>30</v>
      </c>
      <c r="B873" s="303"/>
      <c r="C873" s="303"/>
      <c r="D873" s="303"/>
      <c r="E873" s="303"/>
      <c r="F873" s="303"/>
      <c r="G873" s="312"/>
      <c r="H873" s="303"/>
      <c r="I873" s="286">
        <f>I871+I872</f>
        <v>50.38040000000001</v>
      </c>
      <c r="J873" s="150"/>
      <c r="K873" s="150"/>
      <c r="L873" s="150"/>
    </row>
    <row r="874" spans="1:12" ht="19.5">
      <c r="A874" s="311" t="s">
        <v>31</v>
      </c>
      <c r="B874" s="313"/>
      <c r="C874" s="303"/>
      <c r="D874" s="303"/>
      <c r="E874" s="303"/>
      <c r="F874" s="303"/>
      <c r="G874" s="314">
        <v>30.2</v>
      </c>
      <c r="H874" s="303" t="s">
        <v>32</v>
      </c>
      <c r="I874" s="286">
        <f>ROUND((I873*G874/100),2)</f>
        <v>15.21</v>
      </c>
      <c r="J874" s="150"/>
      <c r="K874" s="150"/>
      <c r="L874" s="150"/>
    </row>
    <row r="875" spans="1:12" ht="19.5">
      <c r="A875" s="311" t="s">
        <v>33</v>
      </c>
      <c r="B875" s="313"/>
      <c r="C875" s="303"/>
      <c r="D875" s="303"/>
      <c r="E875" s="303"/>
      <c r="F875" s="304" t="s">
        <v>34</v>
      </c>
      <c r="G875" s="303"/>
      <c r="H875" s="303"/>
      <c r="I875" s="286">
        <f>ROUND(F880,2)</f>
        <v>0</v>
      </c>
      <c r="J875" s="150"/>
      <c r="K875" s="150"/>
      <c r="L875" s="150"/>
    </row>
    <row r="876" spans="1:12" ht="56.25">
      <c r="A876" s="315" t="s">
        <v>35</v>
      </c>
      <c r="B876" s="316" t="s">
        <v>36</v>
      </c>
      <c r="C876" s="317" t="s">
        <v>37</v>
      </c>
      <c r="D876" s="318" t="s">
        <v>38</v>
      </c>
      <c r="E876" s="318" t="s">
        <v>39</v>
      </c>
      <c r="F876" s="318" t="s">
        <v>40</v>
      </c>
      <c r="G876" s="288"/>
      <c r="H876" s="288"/>
      <c r="I876" s="289"/>
      <c r="J876" s="150"/>
      <c r="K876" s="150"/>
      <c r="L876" s="150"/>
    </row>
    <row r="877" spans="1:12" ht="18.75">
      <c r="A877" s="294" t="s">
        <v>41</v>
      </c>
      <c r="B877" s="295"/>
      <c r="C877" s="295"/>
      <c r="D877" s="319"/>
      <c r="E877" s="320"/>
      <c r="F877" s="320">
        <f>E877*C877</f>
        <v>0</v>
      </c>
      <c r="G877" s="321"/>
      <c r="H877" s="288"/>
      <c r="I877" s="289"/>
      <c r="J877" s="150"/>
      <c r="K877" s="150"/>
      <c r="L877" s="150"/>
    </row>
    <row r="878" spans="1:12" ht="18.75">
      <c r="A878" s="294" t="s">
        <v>43</v>
      </c>
      <c r="B878" s="295"/>
      <c r="C878" s="295"/>
      <c r="D878" s="319"/>
      <c r="E878" s="320"/>
      <c r="F878" s="320">
        <f>E878*C878</f>
        <v>0</v>
      </c>
      <c r="G878" s="321"/>
      <c r="H878" s="288"/>
      <c r="I878" s="289"/>
      <c r="J878" s="150"/>
      <c r="K878" s="150"/>
      <c r="L878" s="150"/>
    </row>
    <row r="879" spans="1:12" ht="37.5">
      <c r="A879" s="294" t="s">
        <v>44</v>
      </c>
      <c r="B879" s="295"/>
      <c r="C879" s="295"/>
      <c r="D879" s="319"/>
      <c r="E879" s="320"/>
      <c r="F879" s="320">
        <f>E879*C879</f>
        <v>0</v>
      </c>
      <c r="G879" s="321"/>
      <c r="H879" s="288"/>
      <c r="I879" s="289"/>
      <c r="J879" s="150"/>
      <c r="K879" s="150"/>
      <c r="L879" s="150"/>
    </row>
    <row r="880" spans="1:12" ht="18.75">
      <c r="A880" s="322" t="s">
        <v>46</v>
      </c>
      <c r="B880" s="299"/>
      <c r="C880" s="299"/>
      <c r="D880" s="323"/>
      <c r="E880" s="301"/>
      <c r="F880" s="324">
        <f>SUM(F877:F879)</f>
        <v>0</v>
      </c>
      <c r="G880" s="321"/>
      <c r="H880" s="288"/>
      <c r="I880" s="289"/>
      <c r="J880" s="150"/>
      <c r="K880" s="150"/>
      <c r="L880" s="150"/>
    </row>
    <row r="881" spans="1:12" ht="19.5">
      <c r="A881" s="311" t="s">
        <v>47</v>
      </c>
      <c r="B881" s="303"/>
      <c r="C881" s="303"/>
      <c r="D881" s="303"/>
      <c r="E881" s="303"/>
      <c r="F881" s="303"/>
      <c r="G881" s="303"/>
      <c r="H881" s="303"/>
      <c r="I881" s="286">
        <f>ROUND(F887,2)</f>
        <v>0</v>
      </c>
      <c r="J881" s="150"/>
      <c r="K881" s="150"/>
      <c r="L881" s="150"/>
    </row>
    <row r="882" spans="1:12" ht="93.75">
      <c r="A882" s="325" t="s">
        <v>35</v>
      </c>
      <c r="B882" s="326" t="s">
        <v>48</v>
      </c>
      <c r="C882" s="327" t="s">
        <v>49</v>
      </c>
      <c r="D882" s="326" t="s">
        <v>50</v>
      </c>
      <c r="E882" s="288"/>
      <c r="F882" s="288"/>
      <c r="G882" s="288"/>
      <c r="H882" s="288"/>
      <c r="I882" s="289"/>
      <c r="J882" s="150"/>
      <c r="K882" s="150"/>
      <c r="L882" s="150"/>
    </row>
    <row r="883" spans="1:12" ht="18.75">
      <c r="A883" s="328"/>
      <c r="B883" s="329"/>
      <c r="C883" s="291">
        <v>0</v>
      </c>
      <c r="D883" s="330">
        <f>B883*C883/100</f>
        <v>0</v>
      </c>
      <c r="E883" s="288"/>
      <c r="F883" s="288"/>
      <c r="G883" s="288"/>
      <c r="H883" s="288"/>
      <c r="I883" s="289"/>
      <c r="J883" s="150"/>
      <c r="K883" s="150"/>
      <c r="L883" s="150"/>
    </row>
    <row r="884" spans="1:12" ht="18.75">
      <c r="A884" s="331"/>
      <c r="B884" s="332"/>
      <c r="C884" s="291">
        <v>0</v>
      </c>
      <c r="D884" s="330">
        <f>B884*C884/100</f>
        <v>0</v>
      </c>
      <c r="E884" s="288"/>
      <c r="F884" s="288"/>
      <c r="G884" s="288"/>
      <c r="H884" s="288"/>
      <c r="I884" s="289"/>
      <c r="J884" s="150"/>
      <c r="K884" s="150"/>
      <c r="L884" s="150"/>
    </row>
    <row r="885" spans="1:12" ht="18.75">
      <c r="A885" s="319" t="s">
        <v>53</v>
      </c>
      <c r="B885" s="319"/>
      <c r="C885" s="319"/>
      <c r="D885" s="330">
        <f>SUM(D883:D884)</f>
        <v>0</v>
      </c>
      <c r="E885" s="288"/>
      <c r="F885" s="288"/>
      <c r="G885" s="288"/>
      <c r="H885" s="288"/>
      <c r="I885" s="289"/>
      <c r="J885" s="150"/>
      <c r="K885" s="150"/>
      <c r="L885" s="150"/>
    </row>
    <row r="886" spans="1:12" ht="131.25">
      <c r="A886" s="333" t="s">
        <v>54</v>
      </c>
      <c r="B886" s="319"/>
      <c r="C886" s="293" t="s">
        <v>752</v>
      </c>
      <c r="D886" s="319"/>
      <c r="E886" s="334" t="s">
        <v>56</v>
      </c>
      <c r="F886" s="467" t="s">
        <v>57</v>
      </c>
      <c r="G886" s="468"/>
      <c r="H886" s="288"/>
      <c r="I886" s="289"/>
      <c r="J886" s="150"/>
      <c r="K886" s="150"/>
      <c r="L886" s="150"/>
    </row>
    <row r="887" spans="1:12" ht="19.5">
      <c r="A887" s="330">
        <f>D885</f>
        <v>0</v>
      </c>
      <c r="B887" s="292"/>
      <c r="C887" s="297">
        <f>D868*60*12</f>
        <v>105844.4712</v>
      </c>
      <c r="D887" s="292"/>
      <c r="E887" s="292">
        <f>F869</f>
        <v>15</v>
      </c>
      <c r="F887" s="469">
        <f>(A887/C887*E887)</f>
        <v>0</v>
      </c>
      <c r="G887" s="470"/>
      <c r="H887" s="288"/>
      <c r="I887" s="289"/>
      <c r="J887" s="150"/>
      <c r="K887" s="150"/>
      <c r="L887" s="150"/>
    </row>
    <row r="888" spans="1:12" ht="19.5">
      <c r="A888" s="335" t="s">
        <v>58</v>
      </c>
      <c r="B888" s="336"/>
      <c r="C888" s="288"/>
      <c r="D888" s="337"/>
      <c r="E888" s="338"/>
      <c r="F888" s="288"/>
      <c r="G888" s="288"/>
      <c r="H888" s="288"/>
      <c r="I888" s="339">
        <f>I889+I891+I892</f>
        <v>283.06</v>
      </c>
      <c r="J888" s="150"/>
      <c r="K888" s="150"/>
      <c r="L888" s="150"/>
    </row>
    <row r="889" spans="1:12" ht="19.5">
      <c r="A889" s="311" t="s">
        <v>59</v>
      </c>
      <c r="B889" s="313"/>
      <c r="C889" s="303"/>
      <c r="D889" s="304"/>
      <c r="E889" s="340"/>
      <c r="F889" s="303"/>
      <c r="G889" s="303"/>
      <c r="H889" s="303"/>
      <c r="I889" s="286">
        <v>44.59</v>
      </c>
      <c r="J889" s="150"/>
      <c r="K889" s="150"/>
      <c r="L889" s="150"/>
    </row>
    <row r="890" spans="1:12" ht="18.75">
      <c r="A890" s="463" t="s">
        <v>60</v>
      </c>
      <c r="B890" s="464"/>
      <c r="C890" s="464"/>
      <c r="D890" s="464"/>
      <c r="E890" s="464"/>
      <c r="F890" s="341" t="s">
        <v>61</v>
      </c>
      <c r="G890" s="342">
        <v>1.05</v>
      </c>
      <c r="H890" s="288"/>
      <c r="I890" s="343"/>
      <c r="J890" s="150"/>
      <c r="K890" s="150"/>
      <c r="L890" s="150"/>
    </row>
    <row r="891" spans="1:12" ht="19.5">
      <c r="A891" s="311" t="s">
        <v>62</v>
      </c>
      <c r="B891" s="313"/>
      <c r="C891" s="303"/>
      <c r="D891" s="303"/>
      <c r="E891" s="303"/>
      <c r="F891" s="303"/>
      <c r="G891" s="314">
        <v>30.2</v>
      </c>
      <c r="H891" s="303" t="s">
        <v>32</v>
      </c>
      <c r="I891" s="286">
        <f>ROUND(I889*G891%,2)</f>
        <v>13.47</v>
      </c>
      <c r="J891" s="150"/>
      <c r="K891" s="150"/>
      <c r="L891" s="150"/>
    </row>
    <row r="892" spans="1:12" ht="19.5">
      <c r="A892" s="344" t="s">
        <v>63</v>
      </c>
      <c r="B892" s="345"/>
      <c r="C892" s="345"/>
      <c r="D892" s="346"/>
      <c r="E892" s="347"/>
      <c r="F892" s="345"/>
      <c r="G892" s="345"/>
      <c r="H892" s="345"/>
      <c r="I892" s="348">
        <v>225</v>
      </c>
      <c r="J892" s="150"/>
      <c r="K892" s="150"/>
      <c r="L892" s="150"/>
    </row>
    <row r="893" spans="1:12" ht="18.75">
      <c r="A893" s="461" t="s">
        <v>64</v>
      </c>
      <c r="B893" s="462"/>
      <c r="C893" s="462"/>
      <c r="D893" s="462"/>
      <c r="E893" s="349"/>
      <c r="F893" s="350" t="s">
        <v>65</v>
      </c>
      <c r="G893" s="351">
        <v>1.92</v>
      </c>
      <c r="H893" s="352"/>
      <c r="I893" s="353"/>
      <c r="J893" s="150"/>
      <c r="K893" s="150"/>
      <c r="L893" s="150"/>
    </row>
    <row r="894" spans="1:12" ht="19.5">
      <c r="A894" s="284" t="s">
        <v>66</v>
      </c>
      <c r="B894" s="354"/>
      <c r="C894" s="303"/>
      <c r="D894" s="303"/>
      <c r="E894" s="303"/>
      <c r="F894" s="303"/>
      <c r="G894" s="303"/>
      <c r="H894" s="303"/>
      <c r="I894" s="286">
        <f>I888+I865</f>
        <v>348.6504</v>
      </c>
      <c r="J894" s="150"/>
      <c r="K894" s="150"/>
      <c r="L894" s="150"/>
    </row>
    <row r="895" spans="1:12" ht="19.5">
      <c r="A895" s="284" t="s">
        <v>72</v>
      </c>
      <c r="B895" s="354"/>
      <c r="C895" s="303"/>
      <c r="D895" s="303"/>
      <c r="E895" s="303"/>
      <c r="F895" s="303"/>
      <c r="G895" s="355">
        <f>I896/I894-1</f>
        <v>0.003870926291781096</v>
      </c>
      <c r="H895" s="303"/>
      <c r="I895" s="286">
        <f>I896-I894</f>
        <v>1.3496000000000095</v>
      </c>
      <c r="J895" s="150"/>
      <c r="K895" s="150"/>
      <c r="L895" s="150"/>
    </row>
    <row r="896" spans="1:12" ht="19.5">
      <c r="A896" s="284" t="s">
        <v>67</v>
      </c>
      <c r="B896" s="354"/>
      <c r="C896" s="303"/>
      <c r="D896" s="303"/>
      <c r="E896" s="303"/>
      <c r="F896" s="303"/>
      <c r="G896" s="303"/>
      <c r="H896" s="303"/>
      <c r="I896" s="286">
        <v>350</v>
      </c>
      <c r="J896" s="150"/>
      <c r="K896" s="150"/>
      <c r="L896" s="150"/>
    </row>
    <row r="897" spans="1:12" ht="18.75">
      <c r="A897" s="234"/>
      <c r="B897" s="234"/>
      <c r="C897" s="234"/>
      <c r="D897" s="234"/>
      <c r="E897" s="234"/>
      <c r="F897" s="234"/>
      <c r="G897" s="234"/>
      <c r="H897" s="234"/>
      <c r="I897" s="276"/>
      <c r="J897" s="150"/>
      <c r="K897" s="150"/>
      <c r="L897" s="150"/>
    </row>
    <row r="898" spans="1:12" ht="18.75">
      <c r="A898" s="278" t="s">
        <v>68</v>
      </c>
      <c r="B898" s="234"/>
      <c r="C898" s="234"/>
      <c r="D898" s="234"/>
      <c r="E898" s="234"/>
      <c r="F898" s="234"/>
      <c r="G898" s="352" t="s">
        <v>462</v>
      </c>
      <c r="H898" s="234"/>
      <c r="I898" s="276"/>
      <c r="J898" s="150"/>
      <c r="K898" s="150"/>
      <c r="L898" s="150"/>
    </row>
    <row r="899" spans="1:12" ht="18.75">
      <c r="A899" s="234" t="s">
        <v>461</v>
      </c>
      <c r="B899" s="234"/>
      <c r="C899" s="234"/>
      <c r="D899" s="234"/>
      <c r="E899" s="234"/>
      <c r="F899" s="234"/>
      <c r="G899" s="234"/>
      <c r="H899" s="234"/>
      <c r="I899" s="276"/>
      <c r="J899" s="150"/>
      <c r="K899" s="150"/>
      <c r="L899" s="150"/>
    </row>
    <row r="900" spans="1:12" ht="18.75">
      <c r="A900" s="234"/>
      <c r="B900" s="234"/>
      <c r="C900" s="234"/>
      <c r="D900" s="234"/>
      <c r="E900" s="234"/>
      <c r="F900" s="234"/>
      <c r="G900" s="234"/>
      <c r="H900" s="234"/>
      <c r="I900" s="276"/>
      <c r="J900" s="150"/>
      <c r="K900" s="150"/>
      <c r="L900" s="150"/>
    </row>
    <row r="901" spans="1:12" ht="18.75">
      <c r="A901" s="234"/>
      <c r="B901" s="234"/>
      <c r="C901" s="234"/>
      <c r="D901" s="234"/>
      <c r="E901" s="234"/>
      <c r="F901" s="234"/>
      <c r="G901" s="234"/>
      <c r="H901" s="234"/>
      <c r="I901" s="276"/>
      <c r="J901" s="150"/>
      <c r="K901" s="150"/>
      <c r="L901" s="150"/>
    </row>
    <row r="902" spans="1:12" ht="18.75">
      <c r="A902" s="234"/>
      <c r="B902" s="234"/>
      <c r="C902" s="234"/>
      <c r="D902" s="234"/>
      <c r="E902" s="234"/>
      <c r="F902" s="234"/>
      <c r="G902" s="234"/>
      <c r="H902" s="234"/>
      <c r="I902" s="276"/>
      <c r="J902" s="150"/>
      <c r="K902" s="150"/>
      <c r="L902" s="150"/>
    </row>
    <row r="903" spans="1:12" ht="18.75">
      <c r="A903" s="234"/>
      <c r="B903" s="234"/>
      <c r="C903" s="234"/>
      <c r="D903" s="234"/>
      <c r="E903" s="234"/>
      <c r="F903" s="234"/>
      <c r="G903" s="234"/>
      <c r="H903" s="234"/>
      <c r="I903" s="276"/>
      <c r="J903" s="150"/>
      <c r="K903" s="150"/>
      <c r="L903" s="150"/>
    </row>
    <row r="904" spans="1:12" ht="18.75">
      <c r="A904" s="234"/>
      <c r="B904" s="234"/>
      <c r="C904" s="234"/>
      <c r="D904" s="234"/>
      <c r="E904" s="234"/>
      <c r="F904" s="234" t="s">
        <v>693</v>
      </c>
      <c r="G904" s="234"/>
      <c r="H904" s="234"/>
      <c r="I904" s="276"/>
      <c r="J904" s="150"/>
      <c r="K904" s="150"/>
      <c r="L904" s="150"/>
    </row>
    <row r="905" spans="1:12" ht="18.75">
      <c r="A905" s="234"/>
      <c r="B905" s="234"/>
      <c r="C905" s="234"/>
      <c r="D905" s="234"/>
      <c r="E905" s="234"/>
      <c r="F905" s="234" t="s">
        <v>73</v>
      </c>
      <c r="G905" s="234"/>
      <c r="H905" s="276" t="s">
        <v>716</v>
      </c>
      <c r="I905" s="150"/>
      <c r="J905" s="150"/>
      <c r="K905" s="150"/>
      <c r="L905" s="150"/>
    </row>
    <row r="906" spans="1:12" ht="18.75">
      <c r="A906" s="234"/>
      <c r="B906" s="234"/>
      <c r="C906" s="234"/>
      <c r="D906" s="234"/>
      <c r="E906" s="234"/>
      <c r="F906" s="234" t="s">
        <v>743</v>
      </c>
      <c r="G906" s="234"/>
      <c r="H906" s="234"/>
      <c r="I906" s="276" t="s">
        <v>717</v>
      </c>
      <c r="J906" s="150"/>
      <c r="K906" s="150"/>
      <c r="L906" s="150"/>
    </row>
    <row r="907" spans="1:12" ht="18.75">
      <c r="A907" s="12" t="s">
        <v>460</v>
      </c>
      <c r="B907" s="12"/>
      <c r="C907" s="12"/>
      <c r="D907" s="12"/>
      <c r="E907" s="12"/>
      <c r="F907" s="12"/>
      <c r="G907" s="12"/>
      <c r="H907" s="12"/>
      <c r="I907" s="277"/>
      <c r="J907" s="150"/>
      <c r="K907" s="150"/>
      <c r="L907" s="150"/>
    </row>
    <row r="908" spans="1:12" ht="18.75">
      <c r="A908" s="234"/>
      <c r="B908" s="12"/>
      <c r="C908" s="12"/>
      <c r="D908" s="12" t="s">
        <v>9</v>
      </c>
      <c r="E908" s="12"/>
      <c r="F908" s="12"/>
      <c r="G908" s="12"/>
      <c r="H908" s="12"/>
      <c r="I908" s="277"/>
      <c r="J908" s="150"/>
      <c r="K908" s="150"/>
      <c r="L908" s="150"/>
    </row>
    <row r="909" spans="1:12" ht="18.75">
      <c r="A909" s="278" t="s">
        <v>10</v>
      </c>
      <c r="B909" s="276"/>
      <c r="C909" s="276"/>
      <c r="D909" s="358" t="s">
        <v>490</v>
      </c>
      <c r="E909" s="268"/>
      <c r="F909" s="268"/>
      <c r="G909" s="12"/>
      <c r="H909" s="12"/>
      <c r="I909" s="276"/>
      <c r="J909" s="150"/>
      <c r="K909" s="150"/>
      <c r="L909" s="150"/>
    </row>
    <row r="910" spans="1:12" ht="18.75">
      <c r="A910" s="280" t="s">
        <v>12</v>
      </c>
      <c r="B910" s="276"/>
      <c r="C910" s="276"/>
      <c r="D910" s="280"/>
      <c r="E910" s="234"/>
      <c r="F910" s="280"/>
      <c r="G910" s="280"/>
      <c r="H910" s="282"/>
      <c r="I910" s="283"/>
      <c r="J910" s="150"/>
      <c r="K910" s="150"/>
      <c r="L910" s="150"/>
    </row>
    <row r="911" spans="1:12" ht="18.75">
      <c r="A911" s="234"/>
      <c r="B911" s="234"/>
      <c r="C911" s="234"/>
      <c r="D911" s="281"/>
      <c r="E911" s="234"/>
      <c r="F911" s="234"/>
      <c r="G911" s="234"/>
      <c r="H911" s="234"/>
      <c r="I911" s="276"/>
      <c r="J911" s="150"/>
      <c r="K911" s="150"/>
      <c r="L911" s="150"/>
    </row>
    <row r="912" spans="1:12" ht="18.75">
      <c r="A912" s="234"/>
      <c r="B912" s="279"/>
      <c r="C912" s="12"/>
      <c r="D912" s="12"/>
      <c r="E912" s="12"/>
      <c r="F912" s="12"/>
      <c r="G912" s="12"/>
      <c r="H912" s="12"/>
      <c r="I912" s="283" t="s">
        <v>14</v>
      </c>
      <c r="J912" s="150"/>
      <c r="K912" s="150"/>
      <c r="L912" s="150"/>
    </row>
    <row r="913" spans="1:12" ht="19.5">
      <c r="A913" s="284" t="s">
        <v>15</v>
      </c>
      <c r="B913" s="285"/>
      <c r="C913" s="20"/>
      <c r="D913" s="20"/>
      <c r="E913" s="20"/>
      <c r="F913" s="20"/>
      <c r="G913" s="20"/>
      <c r="H913" s="20"/>
      <c r="I913" s="286">
        <f>I921+I922+I923+I929</f>
        <v>65.59040000000002</v>
      </c>
      <c r="J913" s="150"/>
      <c r="K913" s="150"/>
      <c r="L913" s="150"/>
    </row>
    <row r="914" spans="1:12" ht="18.75">
      <c r="A914" s="287" t="s">
        <v>16</v>
      </c>
      <c r="B914" s="288"/>
      <c r="C914" s="288"/>
      <c r="D914" s="288"/>
      <c r="E914" s="288"/>
      <c r="F914" s="288"/>
      <c r="G914" s="288"/>
      <c r="H914" s="288"/>
      <c r="I914" s="289"/>
      <c r="J914" s="150"/>
      <c r="K914" s="150"/>
      <c r="L914" s="150"/>
    </row>
    <row r="915" spans="1:12" ht="93.75">
      <c r="A915" s="290" t="s">
        <v>17</v>
      </c>
      <c r="B915" s="291" t="s">
        <v>18</v>
      </c>
      <c r="C915" s="292" t="s">
        <v>19</v>
      </c>
      <c r="D915" s="293" t="s">
        <v>20</v>
      </c>
      <c r="E915" s="293" t="s">
        <v>21</v>
      </c>
      <c r="F915" s="293" t="s">
        <v>22</v>
      </c>
      <c r="G915" s="292" t="s">
        <v>23</v>
      </c>
      <c r="H915" s="288"/>
      <c r="I915" s="289"/>
      <c r="J915" s="150"/>
      <c r="K915" s="150"/>
      <c r="L915" s="150"/>
    </row>
    <row r="916" spans="1:12" ht="18.75">
      <c r="A916" s="294" t="s">
        <v>24</v>
      </c>
      <c r="B916" s="295">
        <v>1</v>
      </c>
      <c r="C916" s="295">
        <v>15612</v>
      </c>
      <c r="D916" s="296">
        <f>159.27*0.923</f>
        <v>147.00621</v>
      </c>
      <c r="E916" s="297">
        <f>D916*60</f>
        <v>8820.3726</v>
      </c>
      <c r="F916" s="292">
        <v>10</v>
      </c>
      <c r="G916" s="295">
        <f>B916*C916/E916*F916</f>
        <v>17.699932540264793</v>
      </c>
      <c r="H916" s="288"/>
      <c r="I916" s="289"/>
      <c r="J916" s="150"/>
      <c r="K916" s="150"/>
      <c r="L916" s="150"/>
    </row>
    <row r="917" spans="1:12" ht="37.5">
      <c r="A917" s="298" t="s">
        <v>25</v>
      </c>
      <c r="B917" s="299">
        <v>1</v>
      </c>
      <c r="C917" s="299">
        <v>11866</v>
      </c>
      <c r="D917" s="296">
        <f>159.27*0.923</f>
        <v>147.00621</v>
      </c>
      <c r="E917" s="300">
        <f>D917*60</f>
        <v>8820.3726</v>
      </c>
      <c r="F917" s="301">
        <v>15</v>
      </c>
      <c r="G917" s="299">
        <f>B917*C917/E917*F917</f>
        <v>20.179419631320336</v>
      </c>
      <c r="H917" s="288"/>
      <c r="I917" s="289"/>
      <c r="J917" s="150"/>
      <c r="K917" s="150"/>
      <c r="L917" s="150"/>
    </row>
    <row r="918" spans="1:12" ht="18.75">
      <c r="A918" s="302" t="s">
        <v>26</v>
      </c>
      <c r="B918" s="303"/>
      <c r="C918" s="304"/>
      <c r="D918" s="304"/>
      <c r="E918" s="304"/>
      <c r="F918" s="304"/>
      <c r="G918" s="305">
        <f>ROUND((G916+G917),2)</f>
        <v>37.88</v>
      </c>
      <c r="H918" s="288"/>
      <c r="I918" s="276"/>
      <c r="J918" s="150"/>
      <c r="K918" s="150"/>
      <c r="L918" s="150"/>
    </row>
    <row r="919" spans="1:12" ht="18.75">
      <c r="A919" s="465" t="s">
        <v>751</v>
      </c>
      <c r="B919" s="466"/>
      <c r="C919" s="466"/>
      <c r="D919" s="466"/>
      <c r="E919" s="466"/>
      <c r="F919" s="466"/>
      <c r="G919" s="306"/>
      <c r="H919" s="288"/>
      <c r="I919" s="307">
        <f>G918*G919</f>
        <v>0</v>
      </c>
      <c r="J919" s="150"/>
      <c r="K919" s="150"/>
      <c r="L919" s="150"/>
    </row>
    <row r="920" spans="1:12" ht="18.75">
      <c r="A920" s="463" t="s">
        <v>28</v>
      </c>
      <c r="B920" s="464"/>
      <c r="C920" s="464"/>
      <c r="D920" s="464"/>
      <c r="E920" s="464"/>
      <c r="F920" s="308" t="s">
        <v>29</v>
      </c>
      <c r="G920" s="309">
        <v>1.33</v>
      </c>
      <c r="H920" s="303"/>
      <c r="I920" s="310">
        <f>G918*G920</f>
        <v>50.38040000000001</v>
      </c>
      <c r="J920" s="150"/>
      <c r="K920" s="150"/>
      <c r="L920" s="150"/>
    </row>
    <row r="921" spans="1:12" ht="19.5">
      <c r="A921" s="311" t="s">
        <v>30</v>
      </c>
      <c r="B921" s="303"/>
      <c r="C921" s="303"/>
      <c r="D921" s="303"/>
      <c r="E921" s="303"/>
      <c r="F921" s="303"/>
      <c r="G921" s="312"/>
      <c r="H921" s="303"/>
      <c r="I921" s="286">
        <f>I919+I920</f>
        <v>50.38040000000001</v>
      </c>
      <c r="J921" s="150"/>
      <c r="K921" s="150"/>
      <c r="L921" s="150"/>
    </row>
    <row r="922" spans="1:12" ht="19.5">
      <c r="A922" s="311" t="s">
        <v>31</v>
      </c>
      <c r="B922" s="313"/>
      <c r="C922" s="303"/>
      <c r="D922" s="303"/>
      <c r="E922" s="303"/>
      <c r="F922" s="303"/>
      <c r="G922" s="314">
        <v>30.2</v>
      </c>
      <c r="H922" s="303" t="s">
        <v>32</v>
      </c>
      <c r="I922" s="286">
        <f>ROUND((I921*G922/100),2)</f>
        <v>15.21</v>
      </c>
      <c r="J922" s="150"/>
      <c r="K922" s="150"/>
      <c r="L922" s="150"/>
    </row>
    <row r="923" spans="1:12" ht="19.5">
      <c r="A923" s="311" t="s">
        <v>33</v>
      </c>
      <c r="B923" s="313"/>
      <c r="C923" s="303"/>
      <c r="D923" s="303"/>
      <c r="E923" s="303"/>
      <c r="F923" s="304" t="s">
        <v>34</v>
      </c>
      <c r="G923" s="303"/>
      <c r="H923" s="303"/>
      <c r="I923" s="286">
        <f>ROUND(F928,2)</f>
        <v>0</v>
      </c>
      <c r="J923" s="150"/>
      <c r="K923" s="150"/>
      <c r="L923" s="150"/>
    </row>
    <row r="924" spans="1:12" ht="56.25">
      <c r="A924" s="315" t="s">
        <v>35</v>
      </c>
      <c r="B924" s="316" t="s">
        <v>36</v>
      </c>
      <c r="C924" s="317" t="s">
        <v>37</v>
      </c>
      <c r="D924" s="318" t="s">
        <v>38</v>
      </c>
      <c r="E924" s="318" t="s">
        <v>39</v>
      </c>
      <c r="F924" s="318" t="s">
        <v>40</v>
      </c>
      <c r="G924" s="288"/>
      <c r="H924" s="288"/>
      <c r="I924" s="289"/>
      <c r="J924" s="150"/>
      <c r="K924" s="150"/>
      <c r="L924" s="150"/>
    </row>
    <row r="925" spans="1:12" ht="18.75">
      <c r="A925" s="294" t="s">
        <v>41</v>
      </c>
      <c r="B925" s="295"/>
      <c r="C925" s="295"/>
      <c r="D925" s="319"/>
      <c r="E925" s="320"/>
      <c r="F925" s="320">
        <f>E925*C925</f>
        <v>0</v>
      </c>
      <c r="G925" s="321"/>
      <c r="H925" s="288"/>
      <c r="I925" s="289"/>
      <c r="J925" s="150"/>
      <c r="K925" s="150"/>
      <c r="L925" s="150"/>
    </row>
    <row r="926" spans="1:12" ht="18.75">
      <c r="A926" s="294" t="s">
        <v>43</v>
      </c>
      <c r="B926" s="295"/>
      <c r="C926" s="295"/>
      <c r="D926" s="319"/>
      <c r="E926" s="320"/>
      <c r="F926" s="320">
        <f>E926*C926</f>
        <v>0</v>
      </c>
      <c r="G926" s="321"/>
      <c r="H926" s="288"/>
      <c r="I926" s="289"/>
      <c r="J926" s="150"/>
      <c r="K926" s="150"/>
      <c r="L926" s="150"/>
    </row>
    <row r="927" spans="1:12" ht="37.5">
      <c r="A927" s="294" t="s">
        <v>44</v>
      </c>
      <c r="B927" s="295"/>
      <c r="C927" s="295"/>
      <c r="D927" s="319"/>
      <c r="E927" s="320"/>
      <c r="F927" s="320">
        <f>E927*C927</f>
        <v>0</v>
      </c>
      <c r="G927" s="321"/>
      <c r="H927" s="288"/>
      <c r="I927" s="289"/>
      <c r="J927" s="150"/>
      <c r="K927" s="150"/>
      <c r="L927" s="150"/>
    </row>
    <row r="928" spans="1:12" ht="18.75">
      <c r="A928" s="322" t="s">
        <v>46</v>
      </c>
      <c r="B928" s="299"/>
      <c r="C928" s="299"/>
      <c r="D928" s="323"/>
      <c r="E928" s="301"/>
      <c r="F928" s="324">
        <f>SUM(F925:F927)</f>
        <v>0</v>
      </c>
      <c r="G928" s="321"/>
      <c r="H928" s="288"/>
      <c r="I928" s="289"/>
      <c r="J928" s="150"/>
      <c r="K928" s="150"/>
      <c r="L928" s="150"/>
    </row>
    <row r="929" spans="1:12" ht="19.5">
      <c r="A929" s="311" t="s">
        <v>47</v>
      </c>
      <c r="B929" s="303"/>
      <c r="C929" s="303"/>
      <c r="D929" s="303"/>
      <c r="E929" s="303"/>
      <c r="F929" s="303"/>
      <c r="G929" s="303"/>
      <c r="H929" s="303"/>
      <c r="I929" s="286">
        <f>ROUND(F935,2)</f>
        <v>0</v>
      </c>
      <c r="J929" s="150"/>
      <c r="K929" s="150"/>
      <c r="L929" s="150"/>
    </row>
    <row r="930" spans="1:12" ht="93.75">
      <c r="A930" s="325" t="s">
        <v>35</v>
      </c>
      <c r="B930" s="326" t="s">
        <v>48</v>
      </c>
      <c r="C930" s="327" t="s">
        <v>49</v>
      </c>
      <c r="D930" s="326" t="s">
        <v>50</v>
      </c>
      <c r="E930" s="288"/>
      <c r="F930" s="288"/>
      <c r="G930" s="288"/>
      <c r="H930" s="288"/>
      <c r="I930" s="289"/>
      <c r="J930" s="150"/>
      <c r="K930" s="150"/>
      <c r="L930" s="150"/>
    </row>
    <row r="931" spans="1:12" ht="18.75">
      <c r="A931" s="328"/>
      <c r="B931" s="329"/>
      <c r="C931" s="291">
        <v>0</v>
      </c>
      <c r="D931" s="330">
        <f>B931*C931/100</f>
        <v>0</v>
      </c>
      <c r="E931" s="288"/>
      <c r="F931" s="288"/>
      <c r="G931" s="288"/>
      <c r="H931" s="288"/>
      <c r="I931" s="289"/>
      <c r="J931" s="150"/>
      <c r="K931" s="150"/>
      <c r="L931" s="150"/>
    </row>
    <row r="932" spans="1:12" ht="18.75">
      <c r="A932" s="331"/>
      <c r="B932" s="332"/>
      <c r="C932" s="291">
        <v>0</v>
      </c>
      <c r="D932" s="330">
        <f>B932*C932/100</f>
        <v>0</v>
      </c>
      <c r="E932" s="288"/>
      <c r="F932" s="288"/>
      <c r="G932" s="288"/>
      <c r="H932" s="288"/>
      <c r="I932" s="289"/>
      <c r="J932" s="150"/>
      <c r="K932" s="150"/>
      <c r="L932" s="150"/>
    </row>
    <row r="933" spans="1:12" ht="18.75">
      <c r="A933" s="319" t="s">
        <v>53</v>
      </c>
      <c r="B933" s="319"/>
      <c r="C933" s="319"/>
      <c r="D933" s="330">
        <f>SUM(D931:D932)</f>
        <v>0</v>
      </c>
      <c r="E933" s="288"/>
      <c r="F933" s="288"/>
      <c r="G933" s="288"/>
      <c r="H933" s="288"/>
      <c r="I933" s="289"/>
      <c r="J933" s="150"/>
      <c r="K933" s="150"/>
      <c r="L933" s="150"/>
    </row>
    <row r="934" spans="1:12" ht="131.25">
      <c r="A934" s="333" t="s">
        <v>54</v>
      </c>
      <c r="B934" s="319"/>
      <c r="C934" s="293" t="s">
        <v>752</v>
      </c>
      <c r="D934" s="319"/>
      <c r="E934" s="334" t="s">
        <v>56</v>
      </c>
      <c r="F934" s="467" t="s">
        <v>57</v>
      </c>
      <c r="G934" s="468"/>
      <c r="H934" s="288"/>
      <c r="I934" s="289"/>
      <c r="J934" s="150"/>
      <c r="K934" s="150"/>
      <c r="L934" s="150"/>
    </row>
    <row r="935" spans="1:12" ht="19.5">
      <c r="A935" s="330">
        <f>D933</f>
        <v>0</v>
      </c>
      <c r="B935" s="292"/>
      <c r="C935" s="297">
        <f>D916*60*12</f>
        <v>105844.4712</v>
      </c>
      <c r="D935" s="292"/>
      <c r="E935" s="292">
        <f>F917</f>
        <v>15</v>
      </c>
      <c r="F935" s="469">
        <f>(A935/C935*E935)</f>
        <v>0</v>
      </c>
      <c r="G935" s="470"/>
      <c r="H935" s="288"/>
      <c r="I935" s="289"/>
      <c r="J935" s="150"/>
      <c r="K935" s="150"/>
      <c r="L935" s="150"/>
    </row>
    <row r="936" spans="1:12" ht="19.5">
      <c r="A936" s="335" t="s">
        <v>58</v>
      </c>
      <c r="B936" s="336"/>
      <c r="C936" s="288"/>
      <c r="D936" s="337"/>
      <c r="E936" s="338"/>
      <c r="F936" s="288"/>
      <c r="G936" s="288"/>
      <c r="H936" s="288"/>
      <c r="I936" s="339">
        <f>I937+I939+I940</f>
        <v>234.40999999999997</v>
      </c>
      <c r="J936" s="150"/>
      <c r="K936" s="150"/>
      <c r="L936" s="150"/>
    </row>
    <row r="937" spans="1:12" ht="19.5">
      <c r="A937" s="311" t="s">
        <v>59</v>
      </c>
      <c r="B937" s="313"/>
      <c r="C937" s="303"/>
      <c r="D937" s="304"/>
      <c r="E937" s="340"/>
      <c r="F937" s="303"/>
      <c r="G937" s="303"/>
      <c r="H937" s="303"/>
      <c r="I937" s="286">
        <v>24.59</v>
      </c>
      <c r="J937" s="150"/>
      <c r="K937" s="150"/>
      <c r="L937" s="150"/>
    </row>
    <row r="938" spans="1:12" ht="18.75">
      <c r="A938" s="463" t="s">
        <v>60</v>
      </c>
      <c r="B938" s="464"/>
      <c r="C938" s="464"/>
      <c r="D938" s="464"/>
      <c r="E938" s="464"/>
      <c r="F938" s="341" t="s">
        <v>61</v>
      </c>
      <c r="G938" s="342">
        <v>1.05</v>
      </c>
      <c r="H938" s="288"/>
      <c r="I938" s="343"/>
      <c r="J938" s="150"/>
      <c r="K938" s="150"/>
      <c r="L938" s="150"/>
    </row>
    <row r="939" spans="1:12" ht="19.5">
      <c r="A939" s="311" t="s">
        <v>62</v>
      </c>
      <c r="B939" s="313"/>
      <c r="C939" s="303"/>
      <c r="D939" s="303"/>
      <c r="E939" s="303"/>
      <c r="F939" s="303"/>
      <c r="G939" s="314">
        <v>30.2</v>
      </c>
      <c r="H939" s="303" t="s">
        <v>32</v>
      </c>
      <c r="I939" s="286">
        <f>ROUND(I937*G939%,2)</f>
        <v>7.43</v>
      </c>
      <c r="J939" s="150"/>
      <c r="K939" s="150"/>
      <c r="L939" s="150"/>
    </row>
    <row r="940" spans="1:12" ht="19.5">
      <c r="A940" s="344" t="s">
        <v>63</v>
      </c>
      <c r="B940" s="345"/>
      <c r="C940" s="345"/>
      <c r="D940" s="346"/>
      <c r="E940" s="347"/>
      <c r="F940" s="345"/>
      <c r="G940" s="345"/>
      <c r="H940" s="345"/>
      <c r="I940" s="348">
        <v>202.39</v>
      </c>
      <c r="J940" s="150"/>
      <c r="K940" s="150"/>
      <c r="L940" s="150"/>
    </row>
    <row r="941" spans="1:12" ht="18.75">
      <c r="A941" s="461" t="s">
        <v>64</v>
      </c>
      <c r="B941" s="462"/>
      <c r="C941" s="462"/>
      <c r="D941" s="462"/>
      <c r="E941" s="349"/>
      <c r="F941" s="350" t="s">
        <v>65</v>
      </c>
      <c r="G941" s="351">
        <v>1.92</v>
      </c>
      <c r="H941" s="352"/>
      <c r="I941" s="353"/>
      <c r="J941" s="150"/>
      <c r="K941" s="150"/>
      <c r="L941" s="150"/>
    </row>
    <row r="942" spans="1:12" ht="19.5">
      <c r="A942" s="284" t="s">
        <v>66</v>
      </c>
      <c r="B942" s="354"/>
      <c r="C942" s="303"/>
      <c r="D942" s="303"/>
      <c r="E942" s="303"/>
      <c r="F942" s="303"/>
      <c r="G942" s="303"/>
      <c r="H942" s="303"/>
      <c r="I942" s="286">
        <f>I936+I913</f>
        <v>300.0004</v>
      </c>
      <c r="J942" s="150"/>
      <c r="K942" s="150"/>
      <c r="L942" s="150"/>
    </row>
    <row r="943" spans="1:12" ht="19.5">
      <c r="A943" s="284" t="s">
        <v>72</v>
      </c>
      <c r="B943" s="354"/>
      <c r="C943" s="303"/>
      <c r="D943" s="303"/>
      <c r="E943" s="303"/>
      <c r="F943" s="303"/>
      <c r="G943" s="355">
        <f>I944/I942-1</f>
        <v>-1.3333315556085523E-06</v>
      </c>
      <c r="H943" s="303"/>
      <c r="I943" s="286">
        <f>I944-I942</f>
        <v>-0.0004000000000132786</v>
      </c>
      <c r="J943" s="150"/>
      <c r="K943" s="150"/>
      <c r="L943" s="150"/>
    </row>
    <row r="944" spans="1:12" ht="19.5">
      <c r="A944" s="284" t="s">
        <v>67</v>
      </c>
      <c r="B944" s="354"/>
      <c r="C944" s="303"/>
      <c r="D944" s="303"/>
      <c r="E944" s="303"/>
      <c r="F944" s="303"/>
      <c r="G944" s="303"/>
      <c r="H944" s="303"/>
      <c r="I944" s="286">
        <v>300</v>
      </c>
      <c r="J944" s="150"/>
      <c r="K944" s="150"/>
      <c r="L944" s="150"/>
    </row>
    <row r="945" spans="1:12" ht="18.75">
      <c r="A945" s="234"/>
      <c r="B945" s="234"/>
      <c r="C945" s="234"/>
      <c r="D945" s="234"/>
      <c r="E945" s="234"/>
      <c r="F945" s="234"/>
      <c r="G945" s="234"/>
      <c r="H945" s="234"/>
      <c r="I945" s="276"/>
      <c r="J945" s="150"/>
      <c r="K945" s="150"/>
      <c r="L945" s="150"/>
    </row>
    <row r="946" spans="1:12" ht="18.75">
      <c r="A946" s="278" t="s">
        <v>68</v>
      </c>
      <c r="B946" s="234"/>
      <c r="C946" s="234"/>
      <c r="D946" s="234"/>
      <c r="E946" s="234"/>
      <c r="F946" s="234"/>
      <c r="G946" s="352" t="s">
        <v>462</v>
      </c>
      <c r="H946" s="234"/>
      <c r="I946" s="276"/>
      <c r="J946" s="150"/>
      <c r="K946" s="150"/>
      <c r="L946" s="150"/>
    </row>
    <row r="947" spans="1:12" ht="18.75">
      <c r="A947" s="234" t="s">
        <v>461</v>
      </c>
      <c r="B947" s="234"/>
      <c r="C947" s="234"/>
      <c r="D947" s="234"/>
      <c r="E947" s="234"/>
      <c r="F947" s="234"/>
      <c r="G947" s="234"/>
      <c r="H947" s="234"/>
      <c r="I947" s="276"/>
      <c r="J947" s="150"/>
      <c r="K947" s="150"/>
      <c r="L947" s="150"/>
    </row>
    <row r="948" spans="1:12" ht="18.75">
      <c r="A948" s="234"/>
      <c r="B948" s="234"/>
      <c r="C948" s="234"/>
      <c r="D948" s="234"/>
      <c r="E948" s="234"/>
      <c r="F948" s="234"/>
      <c r="G948" s="234"/>
      <c r="H948" s="234"/>
      <c r="I948" s="276"/>
      <c r="J948" s="150"/>
      <c r="K948" s="150"/>
      <c r="L948" s="150"/>
    </row>
    <row r="949" spans="1:12" ht="18.75">
      <c r="A949" s="234"/>
      <c r="B949" s="234"/>
      <c r="C949" s="234"/>
      <c r="D949" s="234"/>
      <c r="E949" s="234"/>
      <c r="F949" s="234"/>
      <c r="G949" s="234"/>
      <c r="H949" s="234"/>
      <c r="I949" s="276"/>
      <c r="J949" s="150"/>
      <c r="K949" s="150"/>
      <c r="L949" s="150"/>
    </row>
    <row r="950" spans="1:12" ht="18.75">
      <c r="A950" s="234"/>
      <c r="B950" s="234"/>
      <c r="C950" s="234"/>
      <c r="D950" s="234"/>
      <c r="E950" s="234"/>
      <c r="F950" s="234"/>
      <c r="G950" s="234"/>
      <c r="H950" s="234"/>
      <c r="I950" s="276"/>
      <c r="J950" s="150"/>
      <c r="K950" s="150"/>
      <c r="L950" s="150"/>
    </row>
    <row r="951" spans="1:12" ht="18.75">
      <c r="A951" s="234"/>
      <c r="B951" s="234"/>
      <c r="C951" s="234"/>
      <c r="D951" s="234"/>
      <c r="E951" s="234"/>
      <c r="F951" s="234"/>
      <c r="G951" s="234"/>
      <c r="H951" s="234"/>
      <c r="I951" s="276"/>
      <c r="J951" s="150"/>
      <c r="K951" s="150"/>
      <c r="L951" s="150"/>
    </row>
    <row r="952" spans="1:12" ht="18.75">
      <c r="A952" s="234"/>
      <c r="B952" s="234"/>
      <c r="C952" s="234"/>
      <c r="D952" s="234"/>
      <c r="E952" s="234"/>
      <c r="F952" s="234"/>
      <c r="G952" s="234"/>
      <c r="H952" s="234"/>
      <c r="I952" s="276"/>
      <c r="J952" s="150"/>
      <c r="K952" s="150"/>
      <c r="L952" s="150"/>
    </row>
    <row r="953" spans="1:12" ht="18.75">
      <c r="A953" s="234"/>
      <c r="B953" s="234"/>
      <c r="C953" s="234"/>
      <c r="D953" s="234"/>
      <c r="E953" s="234"/>
      <c r="F953" s="234" t="s">
        <v>693</v>
      </c>
      <c r="G953" s="234"/>
      <c r="H953" s="234"/>
      <c r="I953" s="276"/>
      <c r="J953" s="150"/>
      <c r="K953" s="150"/>
      <c r="L953" s="150"/>
    </row>
    <row r="954" spans="1:12" ht="18.75">
      <c r="A954" s="234"/>
      <c r="B954" s="234"/>
      <c r="C954" s="234"/>
      <c r="D954" s="234"/>
      <c r="E954" s="234"/>
      <c r="F954" s="234" t="s">
        <v>73</v>
      </c>
      <c r="G954" s="234"/>
      <c r="H954" s="276" t="s">
        <v>716</v>
      </c>
      <c r="I954" s="150"/>
      <c r="J954" s="150"/>
      <c r="K954" s="150"/>
      <c r="L954" s="150"/>
    </row>
    <row r="955" spans="1:12" ht="18.75">
      <c r="A955" s="234"/>
      <c r="B955" s="234"/>
      <c r="C955" s="234"/>
      <c r="D955" s="234"/>
      <c r="E955" s="234"/>
      <c r="F955" s="234">
        <v>21</v>
      </c>
      <c r="G955" s="234" t="s">
        <v>692</v>
      </c>
      <c r="H955" s="234"/>
      <c r="I955" s="276" t="s">
        <v>717</v>
      </c>
      <c r="J955" s="150"/>
      <c r="K955" s="150"/>
      <c r="L955" s="150"/>
    </row>
    <row r="956" spans="1:12" ht="18.75">
      <c r="A956" s="12" t="s">
        <v>460</v>
      </c>
      <c r="B956" s="12"/>
      <c r="C956" s="12"/>
      <c r="D956" s="12"/>
      <c r="E956" s="12"/>
      <c r="F956" s="12"/>
      <c r="G956" s="12"/>
      <c r="H956" s="12"/>
      <c r="I956" s="277"/>
      <c r="J956" s="150"/>
      <c r="K956" s="150"/>
      <c r="L956" s="150"/>
    </row>
    <row r="957" spans="1:12" ht="18.75">
      <c r="A957" s="234"/>
      <c r="B957" s="12"/>
      <c r="C957" s="12"/>
      <c r="D957" s="12" t="s">
        <v>9</v>
      </c>
      <c r="E957" s="12"/>
      <c r="F957" s="12"/>
      <c r="G957" s="12"/>
      <c r="H957" s="12"/>
      <c r="I957" s="277"/>
      <c r="J957" s="150"/>
      <c r="K957" s="150"/>
      <c r="L957" s="150"/>
    </row>
    <row r="958" spans="1:12" ht="18.75">
      <c r="A958" s="278" t="s">
        <v>10</v>
      </c>
      <c r="B958" s="276"/>
      <c r="C958" s="276"/>
      <c r="D958" s="358" t="s">
        <v>491</v>
      </c>
      <c r="E958" s="268"/>
      <c r="F958" s="268"/>
      <c r="G958" s="12"/>
      <c r="H958" s="12"/>
      <c r="I958" s="276"/>
      <c r="J958" s="150"/>
      <c r="K958" s="150"/>
      <c r="L958" s="150"/>
    </row>
    <row r="959" spans="1:12" ht="18.75">
      <c r="A959" s="280" t="s">
        <v>12</v>
      </c>
      <c r="B959" s="276"/>
      <c r="C959" s="276"/>
      <c r="D959" s="280"/>
      <c r="E959" s="234"/>
      <c r="F959" s="280"/>
      <c r="G959" s="280"/>
      <c r="H959" s="282"/>
      <c r="I959" s="283"/>
      <c r="J959" s="150"/>
      <c r="K959" s="150"/>
      <c r="L959" s="150"/>
    </row>
    <row r="960" spans="1:12" ht="18.75">
      <c r="A960" s="234"/>
      <c r="B960" s="234"/>
      <c r="C960" s="234"/>
      <c r="D960" s="281"/>
      <c r="E960" s="234"/>
      <c r="F960" s="234"/>
      <c r="G960" s="234"/>
      <c r="H960" s="234"/>
      <c r="I960" s="276"/>
      <c r="J960" s="150"/>
      <c r="K960" s="150"/>
      <c r="L960" s="150"/>
    </row>
    <row r="961" spans="1:12" ht="18.75">
      <c r="A961" s="234"/>
      <c r="B961" s="279"/>
      <c r="C961" s="12"/>
      <c r="D961" s="12"/>
      <c r="E961" s="12"/>
      <c r="F961" s="12"/>
      <c r="G961" s="12"/>
      <c r="H961" s="12"/>
      <c r="I961" s="283" t="s">
        <v>14</v>
      </c>
      <c r="J961" s="150"/>
      <c r="K961" s="150"/>
      <c r="L961" s="150"/>
    </row>
    <row r="962" spans="1:12" ht="19.5">
      <c r="A962" s="284" t="s">
        <v>15</v>
      </c>
      <c r="B962" s="285"/>
      <c r="C962" s="20"/>
      <c r="D962" s="20"/>
      <c r="E962" s="20"/>
      <c r="F962" s="20"/>
      <c r="G962" s="20"/>
      <c r="H962" s="20"/>
      <c r="I962" s="286">
        <f>I970+I971+I972+I978</f>
        <v>65.59040000000002</v>
      </c>
      <c r="J962" s="150"/>
      <c r="K962" s="150"/>
      <c r="L962" s="150"/>
    </row>
    <row r="963" spans="1:12" ht="18.75">
      <c r="A963" s="287" t="s">
        <v>16</v>
      </c>
      <c r="B963" s="288"/>
      <c r="C963" s="288"/>
      <c r="D963" s="288"/>
      <c r="E963" s="288"/>
      <c r="F963" s="288"/>
      <c r="G963" s="288"/>
      <c r="H963" s="288"/>
      <c r="I963" s="289"/>
      <c r="J963" s="150"/>
      <c r="K963" s="150"/>
      <c r="L963" s="150"/>
    </row>
    <row r="964" spans="1:12" ht="93.75">
      <c r="A964" s="290" t="s">
        <v>17</v>
      </c>
      <c r="B964" s="291" t="s">
        <v>18</v>
      </c>
      <c r="C964" s="292" t="s">
        <v>19</v>
      </c>
      <c r="D964" s="293" t="s">
        <v>20</v>
      </c>
      <c r="E964" s="293" t="s">
        <v>21</v>
      </c>
      <c r="F964" s="293" t="s">
        <v>22</v>
      </c>
      <c r="G964" s="292" t="s">
        <v>23</v>
      </c>
      <c r="H964" s="288"/>
      <c r="I964" s="289"/>
      <c r="J964" s="150"/>
      <c r="K964" s="150"/>
      <c r="L964" s="150"/>
    </row>
    <row r="965" spans="1:12" ht="18.75">
      <c r="A965" s="294" t="s">
        <v>24</v>
      </c>
      <c r="B965" s="295">
        <v>1</v>
      </c>
      <c r="C965" s="295">
        <v>15612</v>
      </c>
      <c r="D965" s="296">
        <f>159.27*0.923</f>
        <v>147.00621</v>
      </c>
      <c r="E965" s="297">
        <f>D965*60</f>
        <v>8820.3726</v>
      </c>
      <c r="F965" s="292">
        <v>10</v>
      </c>
      <c r="G965" s="295">
        <f>B965*C965/E965*F965</f>
        <v>17.699932540264793</v>
      </c>
      <c r="H965" s="288"/>
      <c r="I965" s="289"/>
      <c r="J965" s="150"/>
      <c r="K965" s="150"/>
      <c r="L965" s="150"/>
    </row>
    <row r="966" spans="1:12" ht="37.5">
      <c r="A966" s="298" t="s">
        <v>25</v>
      </c>
      <c r="B966" s="299">
        <v>1</v>
      </c>
      <c r="C966" s="299">
        <v>11866</v>
      </c>
      <c r="D966" s="296">
        <f>159.27*0.923</f>
        <v>147.00621</v>
      </c>
      <c r="E966" s="300">
        <f>D966*60</f>
        <v>8820.3726</v>
      </c>
      <c r="F966" s="301">
        <v>15</v>
      </c>
      <c r="G966" s="299">
        <f>B966*C966/E966*F966</f>
        <v>20.179419631320336</v>
      </c>
      <c r="H966" s="288"/>
      <c r="I966" s="289"/>
      <c r="J966" s="150"/>
      <c r="K966" s="150"/>
      <c r="L966" s="150"/>
    </row>
    <row r="967" spans="1:12" ht="18.75">
      <c r="A967" s="302" t="s">
        <v>26</v>
      </c>
      <c r="B967" s="303"/>
      <c r="C967" s="304"/>
      <c r="D967" s="304"/>
      <c r="E967" s="304"/>
      <c r="F967" s="304"/>
      <c r="G967" s="305">
        <f>ROUND((G965+G966),2)</f>
        <v>37.88</v>
      </c>
      <c r="H967" s="288"/>
      <c r="I967" s="276"/>
      <c r="J967" s="150"/>
      <c r="K967" s="150"/>
      <c r="L967" s="150"/>
    </row>
    <row r="968" spans="1:12" ht="18.75">
      <c r="A968" s="465" t="s">
        <v>751</v>
      </c>
      <c r="B968" s="466"/>
      <c r="C968" s="466"/>
      <c r="D968" s="466"/>
      <c r="E968" s="466"/>
      <c r="F968" s="466"/>
      <c r="G968" s="306"/>
      <c r="H968" s="288"/>
      <c r="I968" s="307">
        <f>G967*G968</f>
        <v>0</v>
      </c>
      <c r="J968" s="150"/>
      <c r="K968" s="150"/>
      <c r="L968" s="150"/>
    </row>
    <row r="969" spans="1:12" ht="18.75">
      <c r="A969" s="463" t="s">
        <v>28</v>
      </c>
      <c r="B969" s="464"/>
      <c r="C969" s="464"/>
      <c r="D969" s="464"/>
      <c r="E969" s="464"/>
      <c r="F969" s="308" t="s">
        <v>29</v>
      </c>
      <c r="G969" s="309">
        <v>1.33</v>
      </c>
      <c r="H969" s="303"/>
      <c r="I969" s="310">
        <f>G967*G969</f>
        <v>50.38040000000001</v>
      </c>
      <c r="J969" s="150"/>
      <c r="K969" s="150"/>
      <c r="L969" s="150"/>
    </row>
    <row r="970" spans="1:12" ht="19.5">
      <c r="A970" s="311" t="s">
        <v>30</v>
      </c>
      <c r="B970" s="303"/>
      <c r="C970" s="303"/>
      <c r="D970" s="303"/>
      <c r="E970" s="303"/>
      <c r="F970" s="303"/>
      <c r="G970" s="312"/>
      <c r="H970" s="303"/>
      <c r="I970" s="286">
        <f>I968+I969</f>
        <v>50.38040000000001</v>
      </c>
      <c r="J970" s="150"/>
      <c r="K970" s="150"/>
      <c r="L970" s="150"/>
    </row>
    <row r="971" spans="1:12" ht="19.5">
      <c r="A971" s="311" t="s">
        <v>31</v>
      </c>
      <c r="B971" s="313"/>
      <c r="C971" s="303"/>
      <c r="D971" s="303"/>
      <c r="E971" s="303"/>
      <c r="F971" s="303"/>
      <c r="G971" s="314">
        <v>30.2</v>
      </c>
      <c r="H971" s="303" t="s">
        <v>32</v>
      </c>
      <c r="I971" s="286">
        <f>ROUND((I970*G971/100),2)</f>
        <v>15.21</v>
      </c>
      <c r="J971" s="150"/>
      <c r="K971" s="150"/>
      <c r="L971" s="150"/>
    </row>
    <row r="972" spans="1:12" ht="19.5">
      <c r="A972" s="311" t="s">
        <v>33</v>
      </c>
      <c r="B972" s="313"/>
      <c r="C972" s="303"/>
      <c r="D972" s="303"/>
      <c r="E972" s="303"/>
      <c r="F972" s="304" t="s">
        <v>34</v>
      </c>
      <c r="G972" s="303"/>
      <c r="H972" s="303"/>
      <c r="I972" s="286">
        <f>ROUND(F977,2)</f>
        <v>0</v>
      </c>
      <c r="J972" s="150"/>
      <c r="K972" s="150"/>
      <c r="L972" s="150"/>
    </row>
    <row r="973" spans="1:12" ht="56.25">
      <c r="A973" s="315" t="s">
        <v>35</v>
      </c>
      <c r="B973" s="316" t="s">
        <v>36</v>
      </c>
      <c r="C973" s="317" t="s">
        <v>37</v>
      </c>
      <c r="D973" s="318" t="s">
        <v>38</v>
      </c>
      <c r="E973" s="318" t="s">
        <v>39</v>
      </c>
      <c r="F973" s="318" t="s">
        <v>40</v>
      </c>
      <c r="G973" s="288"/>
      <c r="H973" s="288"/>
      <c r="I973" s="289"/>
      <c r="J973" s="150"/>
      <c r="K973" s="150"/>
      <c r="L973" s="150"/>
    </row>
    <row r="974" spans="1:12" ht="18.75">
      <c r="A974" s="294" t="s">
        <v>41</v>
      </c>
      <c r="B974" s="295"/>
      <c r="C974" s="295"/>
      <c r="D974" s="319"/>
      <c r="E974" s="320"/>
      <c r="F974" s="320">
        <f>E974*C974</f>
        <v>0</v>
      </c>
      <c r="G974" s="321"/>
      <c r="H974" s="288"/>
      <c r="I974" s="289"/>
      <c r="J974" s="150"/>
      <c r="K974" s="150"/>
      <c r="L974" s="150"/>
    </row>
    <row r="975" spans="1:12" ht="18.75">
      <c r="A975" s="294" t="s">
        <v>43</v>
      </c>
      <c r="B975" s="295"/>
      <c r="C975" s="295"/>
      <c r="D975" s="319"/>
      <c r="E975" s="320"/>
      <c r="F975" s="320">
        <f>E975*C975</f>
        <v>0</v>
      </c>
      <c r="G975" s="321"/>
      <c r="H975" s="288"/>
      <c r="I975" s="289"/>
      <c r="J975" s="150"/>
      <c r="K975" s="150"/>
      <c r="L975" s="150"/>
    </row>
    <row r="976" spans="1:12" ht="37.5">
      <c r="A976" s="294" t="s">
        <v>44</v>
      </c>
      <c r="B976" s="295"/>
      <c r="C976" s="295"/>
      <c r="D976" s="319"/>
      <c r="E976" s="320"/>
      <c r="F976" s="320">
        <f>E976*C976</f>
        <v>0</v>
      </c>
      <c r="G976" s="321"/>
      <c r="H976" s="288"/>
      <c r="I976" s="289"/>
      <c r="J976" s="150"/>
      <c r="K976" s="150"/>
      <c r="L976" s="150"/>
    </row>
    <row r="977" spans="1:12" ht="18.75">
      <c r="A977" s="322" t="s">
        <v>46</v>
      </c>
      <c r="B977" s="299"/>
      <c r="C977" s="299"/>
      <c r="D977" s="323"/>
      <c r="E977" s="301"/>
      <c r="F977" s="324">
        <f>SUM(F974:F976)</f>
        <v>0</v>
      </c>
      <c r="G977" s="321"/>
      <c r="H977" s="288"/>
      <c r="I977" s="289"/>
      <c r="J977" s="150"/>
      <c r="K977" s="150"/>
      <c r="L977" s="150"/>
    </row>
    <row r="978" spans="1:12" ht="19.5">
      <c r="A978" s="311" t="s">
        <v>47</v>
      </c>
      <c r="B978" s="303"/>
      <c r="C978" s="303"/>
      <c r="D978" s="303"/>
      <c r="E978" s="303"/>
      <c r="F978" s="303"/>
      <c r="G978" s="303"/>
      <c r="H978" s="303"/>
      <c r="I978" s="286">
        <f>ROUND(F984,2)</f>
        <v>0</v>
      </c>
      <c r="J978" s="150"/>
      <c r="K978" s="150"/>
      <c r="L978" s="150"/>
    </row>
    <row r="979" spans="1:12" ht="93.75">
      <c r="A979" s="325" t="s">
        <v>35</v>
      </c>
      <c r="B979" s="326" t="s">
        <v>48</v>
      </c>
      <c r="C979" s="327" t="s">
        <v>49</v>
      </c>
      <c r="D979" s="326" t="s">
        <v>50</v>
      </c>
      <c r="E979" s="288"/>
      <c r="F979" s="288"/>
      <c r="G979" s="288"/>
      <c r="H979" s="288"/>
      <c r="I979" s="289"/>
      <c r="J979" s="150"/>
      <c r="K979" s="150"/>
      <c r="L979" s="150"/>
    </row>
    <row r="980" spans="1:12" ht="18.75">
      <c r="A980" s="328"/>
      <c r="B980" s="329"/>
      <c r="C980" s="291">
        <v>0</v>
      </c>
      <c r="D980" s="330">
        <f>B980*C980/100</f>
        <v>0</v>
      </c>
      <c r="E980" s="288"/>
      <c r="F980" s="288"/>
      <c r="G980" s="288"/>
      <c r="H980" s="288"/>
      <c r="I980" s="289"/>
      <c r="J980" s="150"/>
      <c r="K980" s="150"/>
      <c r="L980" s="150"/>
    </row>
    <row r="981" spans="1:12" ht="18.75">
      <c r="A981" s="331"/>
      <c r="B981" s="332"/>
      <c r="C981" s="291">
        <v>0</v>
      </c>
      <c r="D981" s="330">
        <f>B981*C981/100</f>
        <v>0</v>
      </c>
      <c r="E981" s="288"/>
      <c r="F981" s="288"/>
      <c r="G981" s="288"/>
      <c r="H981" s="288"/>
      <c r="I981" s="289"/>
      <c r="J981" s="150"/>
      <c r="K981" s="150"/>
      <c r="L981" s="150"/>
    </row>
    <row r="982" spans="1:12" ht="18.75">
      <c r="A982" s="319" t="s">
        <v>53</v>
      </c>
      <c r="B982" s="319"/>
      <c r="C982" s="319"/>
      <c r="D982" s="330">
        <f>SUM(D980:D981)</f>
        <v>0</v>
      </c>
      <c r="E982" s="288"/>
      <c r="F982" s="288"/>
      <c r="G982" s="288"/>
      <c r="H982" s="288"/>
      <c r="I982" s="289"/>
      <c r="J982" s="150"/>
      <c r="K982" s="150"/>
      <c r="L982" s="150"/>
    </row>
    <row r="983" spans="1:12" ht="131.25">
      <c r="A983" s="333" t="s">
        <v>54</v>
      </c>
      <c r="B983" s="319"/>
      <c r="C983" s="293" t="s">
        <v>752</v>
      </c>
      <c r="D983" s="319"/>
      <c r="E983" s="334" t="s">
        <v>56</v>
      </c>
      <c r="F983" s="467" t="s">
        <v>57</v>
      </c>
      <c r="G983" s="468"/>
      <c r="H983" s="288"/>
      <c r="I983" s="289"/>
      <c r="J983" s="150"/>
      <c r="K983" s="150"/>
      <c r="L983" s="150"/>
    </row>
    <row r="984" spans="1:12" ht="19.5">
      <c r="A984" s="330">
        <f>D982</f>
        <v>0</v>
      </c>
      <c r="B984" s="292"/>
      <c r="C984" s="297">
        <f>D965*60*12</f>
        <v>105844.4712</v>
      </c>
      <c r="D984" s="292"/>
      <c r="E984" s="292">
        <f>F966</f>
        <v>15</v>
      </c>
      <c r="F984" s="469">
        <f>(A984/C984*E984)</f>
        <v>0</v>
      </c>
      <c r="G984" s="470"/>
      <c r="H984" s="288"/>
      <c r="I984" s="289"/>
      <c r="J984" s="150"/>
      <c r="K984" s="150"/>
      <c r="L984" s="150"/>
    </row>
    <row r="985" spans="1:12" ht="19.5">
      <c r="A985" s="335" t="s">
        <v>58</v>
      </c>
      <c r="B985" s="336"/>
      <c r="C985" s="288"/>
      <c r="D985" s="337"/>
      <c r="E985" s="338"/>
      <c r="F985" s="288"/>
      <c r="G985" s="288"/>
      <c r="H985" s="288"/>
      <c r="I985" s="339">
        <f>I986+I988+I989</f>
        <v>102.02</v>
      </c>
      <c r="J985" s="150"/>
      <c r="K985" s="150"/>
      <c r="L985" s="150"/>
    </row>
    <row r="986" spans="1:12" ht="19.5">
      <c r="A986" s="311" t="s">
        <v>59</v>
      </c>
      <c r="B986" s="313"/>
      <c r="C986" s="303"/>
      <c r="D986" s="304"/>
      <c r="E986" s="340"/>
      <c r="F986" s="303"/>
      <c r="G986" s="303"/>
      <c r="H986" s="303"/>
      <c r="I986" s="286">
        <v>24.59</v>
      </c>
      <c r="J986" s="150"/>
      <c r="K986" s="150"/>
      <c r="L986" s="150"/>
    </row>
    <row r="987" spans="1:12" ht="18.75">
      <c r="A987" s="463" t="s">
        <v>60</v>
      </c>
      <c r="B987" s="464"/>
      <c r="C987" s="464"/>
      <c r="D987" s="464"/>
      <c r="E987" s="464"/>
      <c r="F987" s="341" t="s">
        <v>61</v>
      </c>
      <c r="G987" s="342">
        <v>1.05</v>
      </c>
      <c r="H987" s="288"/>
      <c r="I987" s="343"/>
      <c r="J987" s="150"/>
      <c r="K987" s="150"/>
      <c r="L987" s="150"/>
    </row>
    <row r="988" spans="1:12" ht="19.5">
      <c r="A988" s="311" t="s">
        <v>62</v>
      </c>
      <c r="B988" s="313"/>
      <c r="C988" s="303"/>
      <c r="D988" s="303"/>
      <c r="E988" s="303"/>
      <c r="F988" s="303"/>
      <c r="G988" s="314">
        <v>30.2</v>
      </c>
      <c r="H988" s="303" t="s">
        <v>32</v>
      </c>
      <c r="I988" s="286">
        <f>ROUND(I986*G988%,2)</f>
        <v>7.43</v>
      </c>
      <c r="J988" s="150"/>
      <c r="K988" s="150"/>
      <c r="L988" s="150"/>
    </row>
    <row r="989" spans="1:12" ht="19.5">
      <c r="A989" s="344" t="s">
        <v>63</v>
      </c>
      <c r="B989" s="345"/>
      <c r="C989" s="345"/>
      <c r="D989" s="346"/>
      <c r="E989" s="347"/>
      <c r="F989" s="345"/>
      <c r="G989" s="345"/>
      <c r="H989" s="345"/>
      <c r="I989" s="348">
        <v>70</v>
      </c>
      <c r="J989" s="150"/>
      <c r="K989" s="150"/>
      <c r="L989" s="150"/>
    </row>
    <row r="990" spans="1:12" ht="18.75">
      <c r="A990" s="461" t="s">
        <v>64</v>
      </c>
      <c r="B990" s="462"/>
      <c r="C990" s="462"/>
      <c r="D990" s="462"/>
      <c r="E990" s="349"/>
      <c r="F990" s="350" t="s">
        <v>65</v>
      </c>
      <c r="G990" s="351">
        <v>1.92</v>
      </c>
      <c r="H990" s="352"/>
      <c r="I990" s="353"/>
      <c r="J990" s="150"/>
      <c r="K990" s="150"/>
      <c r="L990" s="150"/>
    </row>
    <row r="991" spans="1:12" ht="19.5">
      <c r="A991" s="284" t="s">
        <v>66</v>
      </c>
      <c r="B991" s="354"/>
      <c r="C991" s="303"/>
      <c r="D991" s="303"/>
      <c r="E991" s="303"/>
      <c r="F991" s="303"/>
      <c r="G991" s="303"/>
      <c r="H991" s="303"/>
      <c r="I991" s="286">
        <f>I985+I962</f>
        <v>167.61040000000003</v>
      </c>
      <c r="J991" s="150"/>
      <c r="K991" s="150"/>
      <c r="L991" s="150"/>
    </row>
    <row r="992" spans="1:12" ht="19.5">
      <c r="A992" s="284" t="s">
        <v>72</v>
      </c>
      <c r="B992" s="354"/>
      <c r="C992" s="303"/>
      <c r="D992" s="303"/>
      <c r="E992" s="303"/>
      <c r="F992" s="303"/>
      <c r="G992" s="355">
        <f>I993/I991-1</f>
        <v>0.014256871888617795</v>
      </c>
      <c r="H992" s="303"/>
      <c r="I992" s="286">
        <f>I993-I991</f>
        <v>2.389599999999973</v>
      </c>
      <c r="J992" s="150"/>
      <c r="K992" s="150"/>
      <c r="L992" s="150"/>
    </row>
    <row r="993" spans="1:12" ht="19.5">
      <c r="A993" s="284" t="s">
        <v>67</v>
      </c>
      <c r="B993" s="354"/>
      <c r="C993" s="303"/>
      <c r="D993" s="303"/>
      <c r="E993" s="303"/>
      <c r="F993" s="303"/>
      <c r="G993" s="303"/>
      <c r="H993" s="303"/>
      <c r="I993" s="286">
        <v>170</v>
      </c>
      <c r="J993" s="150"/>
      <c r="K993" s="150"/>
      <c r="L993" s="150"/>
    </row>
    <row r="994" spans="1:12" ht="18.75">
      <c r="A994" s="234"/>
      <c r="B994" s="234"/>
      <c r="C994" s="234"/>
      <c r="D994" s="234"/>
      <c r="E994" s="234"/>
      <c r="F994" s="234"/>
      <c r="G994" s="234"/>
      <c r="H994" s="234"/>
      <c r="I994" s="276"/>
      <c r="J994" s="150"/>
      <c r="K994" s="150"/>
      <c r="L994" s="150"/>
    </row>
    <row r="995" spans="1:12" ht="18.75">
      <c r="A995" s="278" t="s">
        <v>68</v>
      </c>
      <c r="B995" s="234"/>
      <c r="C995" s="234"/>
      <c r="D995" s="234"/>
      <c r="E995" s="234"/>
      <c r="F995" s="234"/>
      <c r="G995" s="352" t="s">
        <v>462</v>
      </c>
      <c r="H995" s="234"/>
      <c r="I995" s="276"/>
      <c r="J995" s="150"/>
      <c r="K995" s="150"/>
      <c r="L995" s="150"/>
    </row>
    <row r="996" spans="1:12" ht="18.75">
      <c r="A996" s="234" t="s">
        <v>461</v>
      </c>
      <c r="B996" s="234"/>
      <c r="C996" s="234"/>
      <c r="D996" s="234"/>
      <c r="E996" s="234"/>
      <c r="F996" s="234"/>
      <c r="G996" s="234"/>
      <c r="H996" s="234"/>
      <c r="I996" s="276"/>
      <c r="J996" s="150"/>
      <c r="K996" s="150"/>
      <c r="L996" s="150"/>
    </row>
    <row r="997" spans="1:12" ht="18.75">
      <c r="A997" s="234"/>
      <c r="B997" s="234"/>
      <c r="C997" s="234"/>
      <c r="D997" s="234"/>
      <c r="E997" s="234"/>
      <c r="F997" s="234"/>
      <c r="G997" s="234"/>
      <c r="H997" s="234"/>
      <c r="I997" s="276"/>
      <c r="J997" s="150"/>
      <c r="K997" s="150"/>
      <c r="L997" s="150"/>
    </row>
    <row r="998" spans="1:12" ht="18.75">
      <c r="A998" s="234"/>
      <c r="B998" s="234"/>
      <c r="C998" s="234"/>
      <c r="D998" s="234"/>
      <c r="E998" s="234"/>
      <c r="F998" s="234"/>
      <c r="G998" s="234"/>
      <c r="H998" s="234"/>
      <c r="I998" s="276"/>
      <c r="J998" s="150"/>
      <c r="K998" s="150"/>
      <c r="L998" s="150"/>
    </row>
    <row r="999" spans="1:12" ht="18.75">
      <c r="A999" s="234"/>
      <c r="B999" s="234"/>
      <c r="C999" s="234"/>
      <c r="D999" s="234"/>
      <c r="E999" s="234"/>
      <c r="F999" s="234" t="s">
        <v>693</v>
      </c>
      <c r="G999" s="234"/>
      <c r="H999" s="234"/>
      <c r="I999" s="276"/>
      <c r="J999" s="150"/>
      <c r="K999" s="150"/>
      <c r="L999" s="150"/>
    </row>
    <row r="1000" spans="1:12" ht="18.75">
      <c r="A1000" s="234"/>
      <c r="B1000" s="234"/>
      <c r="C1000" s="234"/>
      <c r="D1000" s="234"/>
      <c r="E1000" s="234"/>
      <c r="F1000" s="234" t="s">
        <v>73</v>
      </c>
      <c r="G1000" s="234"/>
      <c r="H1000" s="276" t="s">
        <v>716</v>
      </c>
      <c r="I1000" s="150"/>
      <c r="J1000" s="150"/>
      <c r="K1000" s="150"/>
      <c r="L1000" s="150"/>
    </row>
    <row r="1001" spans="1:12" ht="18.75">
      <c r="A1001" s="234"/>
      <c r="B1001" s="234"/>
      <c r="C1001" s="234"/>
      <c r="D1001" s="234"/>
      <c r="E1001" s="234"/>
      <c r="F1001" s="234" t="s">
        <v>744</v>
      </c>
      <c r="G1001" s="234"/>
      <c r="H1001" s="234"/>
      <c r="I1001" s="276" t="s">
        <v>717</v>
      </c>
      <c r="J1001" s="150"/>
      <c r="K1001" s="150"/>
      <c r="L1001" s="150"/>
    </row>
    <row r="1002" spans="1:12" ht="18.75">
      <c r="A1002" s="12" t="s">
        <v>460</v>
      </c>
      <c r="B1002" s="12"/>
      <c r="C1002" s="12"/>
      <c r="D1002" s="12"/>
      <c r="E1002" s="12"/>
      <c r="F1002" s="12"/>
      <c r="G1002" s="12"/>
      <c r="H1002" s="12"/>
      <c r="I1002" s="277"/>
      <c r="J1002" s="150"/>
      <c r="K1002" s="150"/>
      <c r="L1002" s="150"/>
    </row>
    <row r="1003" spans="1:12" ht="18.75">
      <c r="A1003" s="234"/>
      <c r="B1003" s="12"/>
      <c r="C1003" s="12"/>
      <c r="D1003" s="12" t="s">
        <v>9</v>
      </c>
      <c r="E1003" s="12"/>
      <c r="F1003" s="12"/>
      <c r="G1003" s="12"/>
      <c r="H1003" s="12"/>
      <c r="I1003" s="277"/>
      <c r="J1003" s="150"/>
      <c r="K1003" s="150"/>
      <c r="L1003" s="150"/>
    </row>
    <row r="1004" spans="1:12" ht="18.75">
      <c r="A1004" s="278" t="s">
        <v>10</v>
      </c>
      <c r="B1004" s="276"/>
      <c r="C1004" s="276"/>
      <c r="D1004" s="358" t="s">
        <v>492</v>
      </c>
      <c r="E1004" s="268"/>
      <c r="F1004" s="268"/>
      <c r="G1004" s="12"/>
      <c r="H1004" s="12"/>
      <c r="I1004" s="276"/>
      <c r="J1004" s="150"/>
      <c r="K1004" s="150"/>
      <c r="L1004" s="150"/>
    </row>
    <row r="1005" spans="1:12" ht="18.75">
      <c r="A1005" s="280" t="s">
        <v>12</v>
      </c>
      <c r="B1005" s="276"/>
      <c r="C1005" s="276"/>
      <c r="D1005" s="280"/>
      <c r="E1005" s="234"/>
      <c r="F1005" s="280"/>
      <c r="G1005" s="280"/>
      <c r="H1005" s="282"/>
      <c r="I1005" s="283"/>
      <c r="J1005" s="150"/>
      <c r="K1005" s="150"/>
      <c r="L1005" s="150"/>
    </row>
    <row r="1006" spans="1:12" ht="18.75">
      <c r="A1006" s="234"/>
      <c r="B1006" s="234"/>
      <c r="C1006" s="234"/>
      <c r="D1006" s="281"/>
      <c r="E1006" s="234"/>
      <c r="F1006" s="234"/>
      <c r="G1006" s="234"/>
      <c r="H1006" s="234"/>
      <c r="I1006" s="276"/>
      <c r="J1006" s="150"/>
      <c r="K1006" s="150"/>
      <c r="L1006" s="150"/>
    </row>
    <row r="1007" spans="1:12" ht="18.75">
      <c r="A1007" s="234"/>
      <c r="B1007" s="279"/>
      <c r="C1007" s="12"/>
      <c r="D1007" s="12"/>
      <c r="E1007" s="12"/>
      <c r="F1007" s="12"/>
      <c r="G1007" s="12"/>
      <c r="H1007" s="12"/>
      <c r="I1007" s="283" t="s">
        <v>14</v>
      </c>
      <c r="J1007" s="150"/>
      <c r="K1007" s="150"/>
      <c r="L1007" s="150"/>
    </row>
    <row r="1008" spans="1:12" ht="19.5">
      <c r="A1008" s="284" t="s">
        <v>15</v>
      </c>
      <c r="B1008" s="285"/>
      <c r="C1008" s="20"/>
      <c r="D1008" s="20"/>
      <c r="E1008" s="20"/>
      <c r="F1008" s="20"/>
      <c r="G1008" s="20"/>
      <c r="H1008" s="20"/>
      <c r="I1008" s="286">
        <f>I1016+I1017+I1018+I1024</f>
        <v>65.59040000000002</v>
      </c>
      <c r="J1008" s="150"/>
      <c r="K1008" s="150"/>
      <c r="L1008" s="150"/>
    </row>
    <row r="1009" spans="1:12" ht="18.75">
      <c r="A1009" s="287" t="s">
        <v>16</v>
      </c>
      <c r="B1009" s="288"/>
      <c r="C1009" s="288"/>
      <c r="D1009" s="288"/>
      <c r="E1009" s="288"/>
      <c r="F1009" s="288"/>
      <c r="G1009" s="288"/>
      <c r="H1009" s="288"/>
      <c r="I1009" s="289"/>
      <c r="J1009" s="150"/>
      <c r="K1009" s="150"/>
      <c r="L1009" s="150"/>
    </row>
    <row r="1010" spans="1:12" ht="93.75">
      <c r="A1010" s="290" t="s">
        <v>17</v>
      </c>
      <c r="B1010" s="291" t="s">
        <v>18</v>
      </c>
      <c r="C1010" s="292" t="s">
        <v>19</v>
      </c>
      <c r="D1010" s="293" t="s">
        <v>20</v>
      </c>
      <c r="E1010" s="293" t="s">
        <v>21</v>
      </c>
      <c r="F1010" s="293" t="s">
        <v>22</v>
      </c>
      <c r="G1010" s="292" t="s">
        <v>23</v>
      </c>
      <c r="H1010" s="288"/>
      <c r="I1010" s="289"/>
      <c r="J1010" s="150"/>
      <c r="K1010" s="150"/>
      <c r="L1010" s="150"/>
    </row>
    <row r="1011" spans="1:12" ht="18.75">
      <c r="A1011" s="294" t="s">
        <v>24</v>
      </c>
      <c r="B1011" s="295">
        <v>1</v>
      </c>
      <c r="C1011" s="295">
        <v>15612</v>
      </c>
      <c r="D1011" s="296">
        <f>159.27*0.923</f>
        <v>147.00621</v>
      </c>
      <c r="E1011" s="297">
        <f>D1011*60</f>
        <v>8820.3726</v>
      </c>
      <c r="F1011" s="292">
        <v>10</v>
      </c>
      <c r="G1011" s="295">
        <f>B1011*C1011/E1011*F1011</f>
        <v>17.699932540264793</v>
      </c>
      <c r="H1011" s="288"/>
      <c r="I1011" s="289"/>
      <c r="J1011" s="150"/>
      <c r="K1011" s="150"/>
      <c r="L1011" s="150"/>
    </row>
    <row r="1012" spans="1:12" ht="37.5">
      <c r="A1012" s="298" t="s">
        <v>25</v>
      </c>
      <c r="B1012" s="299">
        <v>1</v>
      </c>
      <c r="C1012" s="299">
        <v>11866</v>
      </c>
      <c r="D1012" s="296">
        <f>159.27*0.923</f>
        <v>147.00621</v>
      </c>
      <c r="E1012" s="300">
        <f>D1012*60</f>
        <v>8820.3726</v>
      </c>
      <c r="F1012" s="301">
        <v>15</v>
      </c>
      <c r="G1012" s="299">
        <f>B1012*C1012/E1012*F1012</f>
        <v>20.179419631320336</v>
      </c>
      <c r="H1012" s="288"/>
      <c r="I1012" s="289"/>
      <c r="J1012" s="150"/>
      <c r="K1012" s="150"/>
      <c r="L1012" s="150"/>
    </row>
    <row r="1013" spans="1:12" ht="18.75">
      <c r="A1013" s="302" t="s">
        <v>26</v>
      </c>
      <c r="B1013" s="303"/>
      <c r="C1013" s="304"/>
      <c r="D1013" s="304"/>
      <c r="E1013" s="304"/>
      <c r="F1013" s="304"/>
      <c r="G1013" s="305">
        <f>ROUND((G1011+G1012),2)</f>
        <v>37.88</v>
      </c>
      <c r="H1013" s="288"/>
      <c r="I1013" s="276"/>
      <c r="J1013" s="150"/>
      <c r="K1013" s="150"/>
      <c r="L1013" s="150"/>
    </row>
    <row r="1014" spans="1:12" ht="18.75">
      <c r="A1014" s="465" t="s">
        <v>751</v>
      </c>
      <c r="B1014" s="466"/>
      <c r="C1014" s="466"/>
      <c r="D1014" s="466"/>
      <c r="E1014" s="466"/>
      <c r="F1014" s="466"/>
      <c r="G1014" s="306"/>
      <c r="H1014" s="288"/>
      <c r="I1014" s="307">
        <f>G1013*G1014</f>
        <v>0</v>
      </c>
      <c r="J1014" s="150"/>
      <c r="K1014" s="150"/>
      <c r="L1014" s="150"/>
    </row>
    <row r="1015" spans="1:12" ht="18.75">
      <c r="A1015" s="463" t="s">
        <v>28</v>
      </c>
      <c r="B1015" s="464"/>
      <c r="C1015" s="464"/>
      <c r="D1015" s="464"/>
      <c r="E1015" s="464"/>
      <c r="F1015" s="308" t="s">
        <v>29</v>
      </c>
      <c r="G1015" s="309">
        <v>1.33</v>
      </c>
      <c r="H1015" s="303"/>
      <c r="I1015" s="310">
        <f>G1013*G1015</f>
        <v>50.38040000000001</v>
      </c>
      <c r="J1015" s="150"/>
      <c r="K1015" s="150"/>
      <c r="L1015" s="150"/>
    </row>
    <row r="1016" spans="1:12" ht="19.5">
      <c r="A1016" s="311" t="s">
        <v>30</v>
      </c>
      <c r="B1016" s="303"/>
      <c r="C1016" s="303"/>
      <c r="D1016" s="303"/>
      <c r="E1016" s="303"/>
      <c r="F1016" s="303"/>
      <c r="G1016" s="312"/>
      <c r="H1016" s="303"/>
      <c r="I1016" s="286">
        <f>I1014+I1015</f>
        <v>50.38040000000001</v>
      </c>
      <c r="J1016" s="150"/>
      <c r="K1016" s="150"/>
      <c r="L1016" s="150"/>
    </row>
    <row r="1017" spans="1:12" ht="19.5">
      <c r="A1017" s="311" t="s">
        <v>31</v>
      </c>
      <c r="B1017" s="313"/>
      <c r="C1017" s="303"/>
      <c r="D1017" s="303"/>
      <c r="E1017" s="303"/>
      <c r="F1017" s="303"/>
      <c r="G1017" s="314">
        <v>30.2</v>
      </c>
      <c r="H1017" s="303" t="s">
        <v>32</v>
      </c>
      <c r="I1017" s="286">
        <f>ROUND((I1016*G1017/100),2)</f>
        <v>15.21</v>
      </c>
      <c r="J1017" s="150"/>
      <c r="K1017" s="150"/>
      <c r="L1017" s="150"/>
    </row>
    <row r="1018" spans="1:12" ht="19.5">
      <c r="A1018" s="311" t="s">
        <v>33</v>
      </c>
      <c r="B1018" s="313"/>
      <c r="C1018" s="303"/>
      <c r="D1018" s="303"/>
      <c r="E1018" s="303"/>
      <c r="F1018" s="304" t="s">
        <v>34</v>
      </c>
      <c r="G1018" s="303"/>
      <c r="H1018" s="303"/>
      <c r="I1018" s="286">
        <f>ROUND(F1023,2)</f>
        <v>0</v>
      </c>
      <c r="J1018" s="150"/>
      <c r="K1018" s="150"/>
      <c r="L1018" s="150"/>
    </row>
    <row r="1019" spans="1:12" ht="56.25">
      <c r="A1019" s="315" t="s">
        <v>35</v>
      </c>
      <c r="B1019" s="316" t="s">
        <v>36</v>
      </c>
      <c r="C1019" s="317" t="s">
        <v>37</v>
      </c>
      <c r="D1019" s="318" t="s">
        <v>38</v>
      </c>
      <c r="E1019" s="318" t="s">
        <v>39</v>
      </c>
      <c r="F1019" s="318" t="s">
        <v>40</v>
      </c>
      <c r="G1019" s="288"/>
      <c r="H1019" s="288"/>
      <c r="I1019" s="289"/>
      <c r="J1019" s="150"/>
      <c r="K1019" s="150"/>
      <c r="L1019" s="150"/>
    </row>
    <row r="1020" spans="1:12" ht="18.75">
      <c r="A1020" s="294" t="s">
        <v>41</v>
      </c>
      <c r="B1020" s="295"/>
      <c r="C1020" s="295"/>
      <c r="D1020" s="319"/>
      <c r="E1020" s="320"/>
      <c r="F1020" s="320">
        <f>E1020*C1020</f>
        <v>0</v>
      </c>
      <c r="G1020" s="321"/>
      <c r="H1020" s="288"/>
      <c r="I1020" s="289"/>
      <c r="J1020" s="150"/>
      <c r="K1020" s="150"/>
      <c r="L1020" s="150"/>
    </row>
    <row r="1021" spans="1:12" ht="18.75">
      <c r="A1021" s="294" t="s">
        <v>43</v>
      </c>
      <c r="B1021" s="295"/>
      <c r="C1021" s="295"/>
      <c r="D1021" s="319"/>
      <c r="E1021" s="320"/>
      <c r="F1021" s="320">
        <f>E1021*C1021</f>
        <v>0</v>
      </c>
      <c r="G1021" s="321"/>
      <c r="H1021" s="288"/>
      <c r="I1021" s="289"/>
      <c r="J1021" s="150"/>
      <c r="K1021" s="150"/>
      <c r="L1021" s="150"/>
    </row>
    <row r="1022" spans="1:12" ht="37.5">
      <c r="A1022" s="294" t="s">
        <v>44</v>
      </c>
      <c r="B1022" s="295"/>
      <c r="C1022" s="295"/>
      <c r="D1022" s="319"/>
      <c r="E1022" s="320"/>
      <c r="F1022" s="320">
        <f>E1022*C1022</f>
        <v>0</v>
      </c>
      <c r="G1022" s="321"/>
      <c r="H1022" s="288"/>
      <c r="I1022" s="289"/>
      <c r="J1022" s="150"/>
      <c r="K1022" s="150"/>
      <c r="L1022" s="150"/>
    </row>
    <row r="1023" spans="1:12" ht="18.75">
      <c r="A1023" s="322" t="s">
        <v>46</v>
      </c>
      <c r="B1023" s="299"/>
      <c r="C1023" s="299"/>
      <c r="D1023" s="323"/>
      <c r="E1023" s="301"/>
      <c r="F1023" s="324">
        <f>SUM(F1020:F1022)</f>
        <v>0</v>
      </c>
      <c r="G1023" s="321"/>
      <c r="H1023" s="288"/>
      <c r="I1023" s="289"/>
      <c r="J1023" s="150"/>
      <c r="K1023" s="150"/>
      <c r="L1023" s="150"/>
    </row>
    <row r="1024" spans="1:12" ht="19.5">
      <c r="A1024" s="311" t="s">
        <v>47</v>
      </c>
      <c r="B1024" s="303"/>
      <c r="C1024" s="303"/>
      <c r="D1024" s="303"/>
      <c r="E1024" s="303"/>
      <c r="F1024" s="303"/>
      <c r="G1024" s="303"/>
      <c r="H1024" s="303"/>
      <c r="I1024" s="286">
        <f>ROUND(F1030,2)</f>
        <v>0</v>
      </c>
      <c r="J1024" s="150"/>
      <c r="K1024" s="150"/>
      <c r="L1024" s="150"/>
    </row>
    <row r="1025" spans="1:12" ht="93.75">
      <c r="A1025" s="325" t="s">
        <v>35</v>
      </c>
      <c r="B1025" s="326" t="s">
        <v>48</v>
      </c>
      <c r="C1025" s="327" t="s">
        <v>49</v>
      </c>
      <c r="D1025" s="326" t="s">
        <v>50</v>
      </c>
      <c r="E1025" s="288"/>
      <c r="F1025" s="288"/>
      <c r="G1025" s="288"/>
      <c r="H1025" s="288"/>
      <c r="I1025" s="289"/>
      <c r="J1025" s="150"/>
      <c r="K1025" s="150"/>
      <c r="L1025" s="150"/>
    </row>
    <row r="1026" spans="1:12" ht="18.75">
      <c r="A1026" s="328"/>
      <c r="B1026" s="329"/>
      <c r="C1026" s="291">
        <v>0</v>
      </c>
      <c r="D1026" s="330">
        <f>B1026*C1026/100</f>
        <v>0</v>
      </c>
      <c r="E1026" s="288"/>
      <c r="F1026" s="288"/>
      <c r="G1026" s="288"/>
      <c r="H1026" s="288"/>
      <c r="I1026" s="289"/>
      <c r="J1026" s="150"/>
      <c r="K1026" s="150"/>
      <c r="L1026" s="150"/>
    </row>
    <row r="1027" spans="1:12" ht="18.75">
      <c r="A1027" s="331"/>
      <c r="B1027" s="332"/>
      <c r="C1027" s="291">
        <v>0</v>
      </c>
      <c r="D1027" s="330">
        <f>B1027*C1027/100</f>
        <v>0</v>
      </c>
      <c r="E1027" s="288"/>
      <c r="F1027" s="288"/>
      <c r="G1027" s="288"/>
      <c r="H1027" s="288"/>
      <c r="I1027" s="289"/>
      <c r="J1027" s="150"/>
      <c r="K1027" s="150"/>
      <c r="L1027" s="150"/>
    </row>
    <row r="1028" spans="1:12" ht="18.75">
      <c r="A1028" s="319" t="s">
        <v>53</v>
      </c>
      <c r="B1028" s="319"/>
      <c r="C1028" s="319"/>
      <c r="D1028" s="330">
        <f>SUM(D1026:D1027)</f>
        <v>0</v>
      </c>
      <c r="E1028" s="288"/>
      <c r="F1028" s="288"/>
      <c r="G1028" s="288"/>
      <c r="H1028" s="288"/>
      <c r="I1028" s="289"/>
      <c r="J1028" s="150"/>
      <c r="K1028" s="150"/>
      <c r="L1028" s="150"/>
    </row>
    <row r="1029" spans="1:12" ht="131.25">
      <c r="A1029" s="333" t="s">
        <v>54</v>
      </c>
      <c r="B1029" s="319"/>
      <c r="C1029" s="293" t="s">
        <v>752</v>
      </c>
      <c r="D1029" s="319"/>
      <c r="E1029" s="334" t="s">
        <v>56</v>
      </c>
      <c r="F1029" s="467" t="s">
        <v>57</v>
      </c>
      <c r="G1029" s="468"/>
      <c r="H1029" s="288"/>
      <c r="I1029" s="289"/>
      <c r="J1029" s="150"/>
      <c r="K1029" s="150"/>
      <c r="L1029" s="150"/>
    </row>
    <row r="1030" spans="1:12" ht="19.5">
      <c r="A1030" s="330">
        <f>D1028</f>
        <v>0</v>
      </c>
      <c r="B1030" s="292"/>
      <c r="C1030" s="297">
        <f>D1011*60*12</f>
        <v>105844.4712</v>
      </c>
      <c r="D1030" s="292"/>
      <c r="E1030" s="292">
        <f>F1012</f>
        <v>15</v>
      </c>
      <c r="F1030" s="469">
        <f>(A1030/C1030*E1030)</f>
        <v>0</v>
      </c>
      <c r="G1030" s="470"/>
      <c r="H1030" s="288"/>
      <c r="I1030" s="289"/>
      <c r="J1030" s="150"/>
      <c r="K1030" s="150"/>
      <c r="L1030" s="150"/>
    </row>
    <row r="1031" spans="1:12" ht="19.5">
      <c r="A1031" s="335" t="s">
        <v>58</v>
      </c>
      <c r="B1031" s="336"/>
      <c r="C1031" s="288"/>
      <c r="D1031" s="337"/>
      <c r="E1031" s="338"/>
      <c r="F1031" s="288"/>
      <c r="G1031" s="288"/>
      <c r="H1031" s="288"/>
      <c r="I1031" s="339">
        <f>I1032+I1034+I1035</f>
        <v>203.53</v>
      </c>
      <c r="J1031" s="150"/>
      <c r="K1031" s="150"/>
      <c r="L1031" s="150"/>
    </row>
    <row r="1032" spans="1:12" ht="19.5">
      <c r="A1032" s="311" t="s">
        <v>59</v>
      </c>
      <c r="B1032" s="313"/>
      <c r="C1032" s="303"/>
      <c r="D1032" s="304"/>
      <c r="E1032" s="340"/>
      <c r="F1032" s="303"/>
      <c r="G1032" s="303"/>
      <c r="H1032" s="303"/>
      <c r="I1032" s="286">
        <v>29.59</v>
      </c>
      <c r="J1032" s="150"/>
      <c r="K1032" s="150"/>
      <c r="L1032" s="150"/>
    </row>
    <row r="1033" spans="1:12" ht="18.75">
      <c r="A1033" s="463" t="s">
        <v>60</v>
      </c>
      <c r="B1033" s="464"/>
      <c r="C1033" s="464"/>
      <c r="D1033" s="464"/>
      <c r="E1033" s="464"/>
      <c r="F1033" s="341" t="s">
        <v>61</v>
      </c>
      <c r="G1033" s="342">
        <v>1.05</v>
      </c>
      <c r="H1033" s="288"/>
      <c r="I1033" s="343"/>
      <c r="J1033" s="150"/>
      <c r="K1033" s="150"/>
      <c r="L1033" s="150"/>
    </row>
    <row r="1034" spans="1:12" ht="19.5">
      <c r="A1034" s="311" t="s">
        <v>62</v>
      </c>
      <c r="B1034" s="313"/>
      <c r="C1034" s="303"/>
      <c r="D1034" s="303"/>
      <c r="E1034" s="303"/>
      <c r="F1034" s="303"/>
      <c r="G1034" s="314">
        <v>30.2</v>
      </c>
      <c r="H1034" s="303" t="s">
        <v>32</v>
      </c>
      <c r="I1034" s="286">
        <f>ROUND(I1032*G1034%,2)</f>
        <v>8.94</v>
      </c>
      <c r="J1034" s="150"/>
      <c r="K1034" s="150"/>
      <c r="L1034" s="150"/>
    </row>
    <row r="1035" spans="1:12" ht="19.5">
      <c r="A1035" s="344" t="s">
        <v>63</v>
      </c>
      <c r="B1035" s="345"/>
      <c r="C1035" s="345"/>
      <c r="D1035" s="346"/>
      <c r="E1035" s="347"/>
      <c r="F1035" s="345"/>
      <c r="G1035" s="345"/>
      <c r="H1035" s="345"/>
      <c r="I1035" s="348">
        <v>165</v>
      </c>
      <c r="J1035" s="150"/>
      <c r="K1035" s="150"/>
      <c r="L1035" s="150"/>
    </row>
    <row r="1036" spans="1:12" ht="18.75">
      <c r="A1036" s="461" t="s">
        <v>64</v>
      </c>
      <c r="B1036" s="462"/>
      <c r="C1036" s="462"/>
      <c r="D1036" s="462"/>
      <c r="E1036" s="349"/>
      <c r="F1036" s="350" t="s">
        <v>65</v>
      </c>
      <c r="G1036" s="351">
        <v>1.92</v>
      </c>
      <c r="H1036" s="352"/>
      <c r="I1036" s="353"/>
      <c r="J1036" s="150"/>
      <c r="K1036" s="150"/>
      <c r="L1036" s="150"/>
    </row>
    <row r="1037" spans="1:12" ht="19.5">
      <c r="A1037" s="284" t="s">
        <v>66</v>
      </c>
      <c r="B1037" s="354"/>
      <c r="C1037" s="303"/>
      <c r="D1037" s="303"/>
      <c r="E1037" s="303"/>
      <c r="F1037" s="303"/>
      <c r="G1037" s="303"/>
      <c r="H1037" s="303"/>
      <c r="I1037" s="286">
        <f>I1031+I1008</f>
        <v>269.1204</v>
      </c>
      <c r="J1037" s="150"/>
      <c r="K1037" s="150"/>
      <c r="L1037" s="150"/>
    </row>
    <row r="1038" spans="1:12" ht="19.5">
      <c r="A1038" s="284" t="s">
        <v>72</v>
      </c>
      <c r="B1038" s="354"/>
      <c r="C1038" s="303"/>
      <c r="D1038" s="303"/>
      <c r="E1038" s="303"/>
      <c r="F1038" s="303"/>
      <c r="G1038" s="355">
        <f>I1039/I1037-1</f>
        <v>0.0032684255820070174</v>
      </c>
      <c r="H1038" s="303"/>
      <c r="I1038" s="286">
        <f>I1039-I1037</f>
        <v>0.8795999999999822</v>
      </c>
      <c r="J1038" s="150"/>
      <c r="K1038" s="150"/>
      <c r="L1038" s="150"/>
    </row>
    <row r="1039" spans="1:12" ht="19.5">
      <c r="A1039" s="284" t="s">
        <v>67</v>
      </c>
      <c r="B1039" s="354"/>
      <c r="C1039" s="303"/>
      <c r="D1039" s="303"/>
      <c r="E1039" s="303"/>
      <c r="F1039" s="303"/>
      <c r="G1039" s="303"/>
      <c r="H1039" s="303"/>
      <c r="I1039" s="286">
        <v>270</v>
      </c>
      <c r="J1039" s="150"/>
      <c r="K1039" s="150"/>
      <c r="L1039" s="150"/>
    </row>
    <row r="1040" spans="1:12" ht="18.75">
      <c r="A1040" s="234"/>
      <c r="B1040" s="234"/>
      <c r="C1040" s="234"/>
      <c r="D1040" s="234"/>
      <c r="E1040" s="234"/>
      <c r="F1040" s="234"/>
      <c r="G1040" s="234"/>
      <c r="H1040" s="234"/>
      <c r="I1040" s="276"/>
      <c r="J1040" s="150"/>
      <c r="K1040" s="150"/>
      <c r="L1040" s="150"/>
    </row>
    <row r="1041" spans="1:12" ht="18.75">
      <c r="A1041" s="278" t="s">
        <v>68</v>
      </c>
      <c r="B1041" s="234"/>
      <c r="C1041" s="234"/>
      <c r="D1041" s="234"/>
      <c r="E1041" s="234"/>
      <c r="F1041" s="234"/>
      <c r="G1041" s="352" t="s">
        <v>462</v>
      </c>
      <c r="H1041" s="234"/>
      <c r="I1041" s="276"/>
      <c r="J1041" s="150"/>
      <c r="K1041" s="150"/>
      <c r="L1041" s="150"/>
    </row>
    <row r="1042" spans="1:12" ht="18.75">
      <c r="A1042" s="234" t="s">
        <v>461</v>
      </c>
      <c r="B1042" s="234"/>
      <c r="C1042" s="234"/>
      <c r="D1042" s="234"/>
      <c r="E1042" s="234"/>
      <c r="F1042" s="234"/>
      <c r="G1042" s="234"/>
      <c r="H1042" s="234"/>
      <c r="I1042" s="276"/>
      <c r="J1042" s="150"/>
      <c r="K1042" s="150"/>
      <c r="L1042" s="150"/>
    </row>
    <row r="1043" spans="1:12" ht="18.75">
      <c r="A1043" s="234"/>
      <c r="B1043" s="234"/>
      <c r="C1043" s="234"/>
      <c r="D1043" s="234"/>
      <c r="E1043" s="234"/>
      <c r="F1043" s="234"/>
      <c r="G1043" s="234"/>
      <c r="H1043" s="234"/>
      <c r="I1043" s="276"/>
      <c r="J1043" s="150"/>
      <c r="K1043" s="150"/>
      <c r="L1043" s="150"/>
    </row>
    <row r="1044" spans="1:12" ht="18.75">
      <c r="A1044" s="234"/>
      <c r="B1044" s="234"/>
      <c r="C1044" s="234"/>
      <c r="D1044" s="234"/>
      <c r="E1044" s="234"/>
      <c r="F1044" s="234"/>
      <c r="G1044" s="234"/>
      <c r="H1044" s="234"/>
      <c r="I1044" s="276"/>
      <c r="J1044" s="150"/>
      <c r="K1044" s="150"/>
      <c r="L1044" s="150"/>
    </row>
    <row r="1045" spans="1:12" ht="18.75">
      <c r="A1045" s="234"/>
      <c r="B1045" s="234"/>
      <c r="C1045" s="234"/>
      <c r="D1045" s="234"/>
      <c r="E1045" s="234"/>
      <c r="F1045" s="234" t="s">
        <v>695</v>
      </c>
      <c r="G1045" s="234"/>
      <c r="H1045" s="234"/>
      <c r="I1045" s="276"/>
      <c r="J1045" s="150"/>
      <c r="K1045" s="150"/>
      <c r="L1045" s="150"/>
    </row>
    <row r="1046" spans="1:12" ht="18.75">
      <c r="A1046" s="234"/>
      <c r="B1046" s="234"/>
      <c r="C1046" s="234"/>
      <c r="D1046" s="234"/>
      <c r="E1046" s="234"/>
      <c r="F1046" s="234" t="s">
        <v>73</v>
      </c>
      <c r="G1046" s="234"/>
      <c r="H1046" s="276" t="s">
        <v>716</v>
      </c>
      <c r="I1046" s="150"/>
      <c r="J1046" s="150"/>
      <c r="K1046" s="150"/>
      <c r="L1046" s="150"/>
    </row>
    <row r="1047" spans="1:12" ht="18.75">
      <c r="A1047" s="234"/>
      <c r="B1047" s="234"/>
      <c r="C1047" s="234"/>
      <c r="D1047" s="234"/>
      <c r="E1047" s="234"/>
      <c r="F1047" s="234">
        <v>21</v>
      </c>
      <c r="G1047" s="234" t="s">
        <v>692</v>
      </c>
      <c r="H1047" s="234"/>
      <c r="I1047" s="276" t="s">
        <v>717</v>
      </c>
      <c r="J1047" s="150"/>
      <c r="K1047" s="150"/>
      <c r="L1047" s="150"/>
    </row>
    <row r="1048" spans="1:12" ht="18.75">
      <c r="A1048" s="12" t="s">
        <v>460</v>
      </c>
      <c r="B1048" s="12"/>
      <c r="C1048" s="12"/>
      <c r="D1048" s="12"/>
      <c r="E1048" s="12"/>
      <c r="F1048" s="12"/>
      <c r="G1048" s="12"/>
      <c r="H1048" s="12"/>
      <c r="I1048" s="277"/>
      <c r="J1048" s="150"/>
      <c r="K1048" s="150"/>
      <c r="L1048" s="150"/>
    </row>
    <row r="1049" spans="1:12" ht="18.75">
      <c r="A1049" s="234"/>
      <c r="B1049" s="12"/>
      <c r="C1049" s="12"/>
      <c r="D1049" s="12" t="s">
        <v>9</v>
      </c>
      <c r="E1049" s="12"/>
      <c r="F1049" s="12"/>
      <c r="G1049" s="12"/>
      <c r="H1049" s="12"/>
      <c r="I1049" s="277"/>
      <c r="J1049" s="150"/>
      <c r="K1049" s="150"/>
      <c r="L1049" s="150"/>
    </row>
    <row r="1050" spans="1:12" ht="18.75">
      <c r="A1050" s="278" t="s">
        <v>10</v>
      </c>
      <c r="B1050" s="276"/>
      <c r="C1050" s="276"/>
      <c r="D1050" s="358" t="s">
        <v>493</v>
      </c>
      <c r="E1050" s="268"/>
      <c r="F1050" s="268"/>
      <c r="G1050" s="12"/>
      <c r="H1050" s="12"/>
      <c r="I1050" s="276"/>
      <c r="J1050" s="150"/>
      <c r="K1050" s="150"/>
      <c r="L1050" s="150"/>
    </row>
    <row r="1051" spans="1:12" ht="18.75">
      <c r="A1051" s="280" t="s">
        <v>12</v>
      </c>
      <c r="B1051" s="276"/>
      <c r="C1051" s="276"/>
      <c r="D1051" s="280"/>
      <c r="E1051" s="234"/>
      <c r="F1051" s="280"/>
      <c r="G1051" s="280"/>
      <c r="H1051" s="282"/>
      <c r="I1051" s="283"/>
      <c r="J1051" s="150"/>
      <c r="K1051" s="150"/>
      <c r="L1051" s="150"/>
    </row>
    <row r="1052" spans="1:12" ht="18.75">
      <c r="A1052" s="234"/>
      <c r="B1052" s="234"/>
      <c r="C1052" s="234"/>
      <c r="D1052" s="281"/>
      <c r="E1052" s="234"/>
      <c r="F1052" s="234"/>
      <c r="G1052" s="234"/>
      <c r="H1052" s="234"/>
      <c r="I1052" s="276"/>
      <c r="J1052" s="150"/>
      <c r="K1052" s="150"/>
      <c r="L1052" s="150"/>
    </row>
    <row r="1053" spans="1:12" ht="18.75">
      <c r="A1053" s="234"/>
      <c r="B1053" s="279"/>
      <c r="C1053" s="12"/>
      <c r="D1053" s="12"/>
      <c r="E1053" s="12"/>
      <c r="F1053" s="12"/>
      <c r="G1053" s="12"/>
      <c r="H1053" s="12"/>
      <c r="I1053" s="283" t="s">
        <v>14</v>
      </c>
      <c r="J1053" s="150"/>
      <c r="K1053" s="150"/>
      <c r="L1053" s="150"/>
    </row>
    <row r="1054" spans="1:12" ht="19.5">
      <c r="A1054" s="284" t="s">
        <v>15</v>
      </c>
      <c r="B1054" s="285"/>
      <c r="C1054" s="20"/>
      <c r="D1054" s="20"/>
      <c r="E1054" s="20"/>
      <c r="F1054" s="20"/>
      <c r="G1054" s="20"/>
      <c r="H1054" s="20"/>
      <c r="I1054" s="286">
        <f>I1062+I1063+I1064+I1070</f>
        <v>65.59040000000002</v>
      </c>
      <c r="J1054" s="150"/>
      <c r="K1054" s="150"/>
      <c r="L1054" s="150"/>
    </row>
    <row r="1055" spans="1:12" ht="18.75">
      <c r="A1055" s="287" t="s">
        <v>16</v>
      </c>
      <c r="B1055" s="288"/>
      <c r="C1055" s="288"/>
      <c r="D1055" s="288"/>
      <c r="E1055" s="288"/>
      <c r="F1055" s="288"/>
      <c r="G1055" s="288"/>
      <c r="H1055" s="288"/>
      <c r="I1055" s="289"/>
      <c r="J1055" s="150"/>
      <c r="K1055" s="150"/>
      <c r="L1055" s="150"/>
    </row>
    <row r="1056" spans="1:12" ht="93.75">
      <c r="A1056" s="290" t="s">
        <v>17</v>
      </c>
      <c r="B1056" s="291" t="s">
        <v>18</v>
      </c>
      <c r="C1056" s="292" t="s">
        <v>19</v>
      </c>
      <c r="D1056" s="293" t="s">
        <v>20</v>
      </c>
      <c r="E1056" s="293" t="s">
        <v>21</v>
      </c>
      <c r="F1056" s="293" t="s">
        <v>22</v>
      </c>
      <c r="G1056" s="292" t="s">
        <v>23</v>
      </c>
      <c r="H1056" s="288"/>
      <c r="I1056" s="289"/>
      <c r="J1056" s="150"/>
      <c r="K1056" s="150"/>
      <c r="L1056" s="150"/>
    </row>
    <row r="1057" spans="1:12" ht="18.75">
      <c r="A1057" s="294" t="s">
        <v>24</v>
      </c>
      <c r="B1057" s="295">
        <v>1</v>
      </c>
      <c r="C1057" s="295">
        <v>15612</v>
      </c>
      <c r="D1057" s="296">
        <f>159.27*0.923</f>
        <v>147.00621</v>
      </c>
      <c r="E1057" s="297">
        <f>D1057*60</f>
        <v>8820.3726</v>
      </c>
      <c r="F1057" s="292">
        <v>10</v>
      </c>
      <c r="G1057" s="295">
        <f>B1057*C1057/E1057*F1057</f>
        <v>17.699932540264793</v>
      </c>
      <c r="H1057" s="288"/>
      <c r="I1057" s="289"/>
      <c r="J1057" s="150"/>
      <c r="K1057" s="150"/>
      <c r="L1057" s="150"/>
    </row>
    <row r="1058" spans="1:12" ht="37.5">
      <c r="A1058" s="298" t="s">
        <v>25</v>
      </c>
      <c r="B1058" s="299">
        <v>1</v>
      </c>
      <c r="C1058" s="299">
        <v>11866</v>
      </c>
      <c r="D1058" s="296">
        <f>159.27*0.923</f>
        <v>147.00621</v>
      </c>
      <c r="E1058" s="300">
        <f>D1058*60</f>
        <v>8820.3726</v>
      </c>
      <c r="F1058" s="301">
        <v>15</v>
      </c>
      <c r="G1058" s="299">
        <f>B1058*C1058/E1058*F1058</f>
        <v>20.179419631320336</v>
      </c>
      <c r="H1058" s="288"/>
      <c r="I1058" s="289"/>
      <c r="J1058" s="150"/>
      <c r="K1058" s="150"/>
      <c r="L1058" s="150"/>
    </row>
    <row r="1059" spans="1:12" ht="18.75">
      <c r="A1059" s="302" t="s">
        <v>26</v>
      </c>
      <c r="B1059" s="303"/>
      <c r="C1059" s="304"/>
      <c r="D1059" s="304"/>
      <c r="E1059" s="304"/>
      <c r="F1059" s="304"/>
      <c r="G1059" s="305">
        <f>ROUND((G1057+G1058),2)</f>
        <v>37.88</v>
      </c>
      <c r="H1059" s="288"/>
      <c r="I1059" s="276"/>
      <c r="J1059" s="150"/>
      <c r="K1059" s="150"/>
      <c r="L1059" s="150"/>
    </row>
    <row r="1060" spans="1:12" ht="18.75">
      <c r="A1060" s="465" t="s">
        <v>751</v>
      </c>
      <c r="B1060" s="466"/>
      <c r="C1060" s="466"/>
      <c r="D1060" s="466"/>
      <c r="E1060" s="466"/>
      <c r="F1060" s="466"/>
      <c r="G1060" s="306"/>
      <c r="H1060" s="288"/>
      <c r="I1060" s="307">
        <f>G1059*G1060</f>
        <v>0</v>
      </c>
      <c r="J1060" s="150"/>
      <c r="K1060" s="150"/>
      <c r="L1060" s="150"/>
    </row>
    <row r="1061" spans="1:12" ht="18.75">
      <c r="A1061" s="463" t="s">
        <v>28</v>
      </c>
      <c r="B1061" s="464"/>
      <c r="C1061" s="464"/>
      <c r="D1061" s="464"/>
      <c r="E1061" s="464"/>
      <c r="F1061" s="308" t="s">
        <v>29</v>
      </c>
      <c r="G1061" s="309">
        <v>1.33</v>
      </c>
      <c r="H1061" s="303"/>
      <c r="I1061" s="310">
        <f>G1059*G1061</f>
        <v>50.38040000000001</v>
      </c>
      <c r="J1061" s="150"/>
      <c r="K1061" s="150"/>
      <c r="L1061" s="150"/>
    </row>
    <row r="1062" spans="1:12" ht="19.5">
      <c r="A1062" s="311" t="s">
        <v>30</v>
      </c>
      <c r="B1062" s="303"/>
      <c r="C1062" s="303"/>
      <c r="D1062" s="303"/>
      <c r="E1062" s="303"/>
      <c r="F1062" s="303"/>
      <c r="G1062" s="312"/>
      <c r="H1062" s="303"/>
      <c r="I1062" s="286">
        <f>I1060+I1061</f>
        <v>50.38040000000001</v>
      </c>
      <c r="J1062" s="150"/>
      <c r="K1062" s="150"/>
      <c r="L1062" s="150"/>
    </row>
    <row r="1063" spans="1:12" ht="19.5">
      <c r="A1063" s="311" t="s">
        <v>31</v>
      </c>
      <c r="B1063" s="313"/>
      <c r="C1063" s="303"/>
      <c r="D1063" s="303"/>
      <c r="E1063" s="303"/>
      <c r="F1063" s="303"/>
      <c r="G1063" s="314">
        <v>30.2</v>
      </c>
      <c r="H1063" s="303" t="s">
        <v>32</v>
      </c>
      <c r="I1063" s="286">
        <f>ROUND((I1062*G1063/100),2)</f>
        <v>15.21</v>
      </c>
      <c r="J1063" s="150"/>
      <c r="K1063" s="150"/>
      <c r="L1063" s="150"/>
    </row>
    <row r="1064" spans="1:12" ht="19.5">
      <c r="A1064" s="311" t="s">
        <v>33</v>
      </c>
      <c r="B1064" s="313"/>
      <c r="C1064" s="303"/>
      <c r="D1064" s="303"/>
      <c r="E1064" s="303"/>
      <c r="F1064" s="304" t="s">
        <v>34</v>
      </c>
      <c r="G1064" s="303"/>
      <c r="H1064" s="303"/>
      <c r="I1064" s="286">
        <f>ROUND(F1069,2)</f>
        <v>0</v>
      </c>
      <c r="J1064" s="150"/>
      <c r="K1064" s="150"/>
      <c r="L1064" s="150"/>
    </row>
    <row r="1065" spans="1:12" ht="56.25">
      <c r="A1065" s="315" t="s">
        <v>35</v>
      </c>
      <c r="B1065" s="316" t="s">
        <v>36</v>
      </c>
      <c r="C1065" s="317" t="s">
        <v>37</v>
      </c>
      <c r="D1065" s="318" t="s">
        <v>38</v>
      </c>
      <c r="E1065" s="318" t="s">
        <v>39</v>
      </c>
      <c r="F1065" s="318" t="s">
        <v>40</v>
      </c>
      <c r="G1065" s="288"/>
      <c r="H1065" s="288"/>
      <c r="I1065" s="289"/>
      <c r="J1065" s="150"/>
      <c r="K1065" s="150"/>
      <c r="L1065" s="150"/>
    </row>
    <row r="1066" spans="1:12" ht="18.75">
      <c r="A1066" s="294" t="s">
        <v>41</v>
      </c>
      <c r="B1066" s="295"/>
      <c r="C1066" s="295"/>
      <c r="D1066" s="319"/>
      <c r="E1066" s="320"/>
      <c r="F1066" s="320">
        <f>E1066*C1066</f>
        <v>0</v>
      </c>
      <c r="G1066" s="321"/>
      <c r="H1066" s="288"/>
      <c r="I1066" s="289"/>
      <c r="J1066" s="150"/>
      <c r="K1066" s="150"/>
      <c r="L1066" s="150"/>
    </row>
    <row r="1067" spans="1:12" ht="18.75">
      <c r="A1067" s="294" t="s">
        <v>43</v>
      </c>
      <c r="B1067" s="295"/>
      <c r="C1067" s="295"/>
      <c r="D1067" s="319"/>
      <c r="E1067" s="320"/>
      <c r="F1067" s="320">
        <f>E1067*C1067</f>
        <v>0</v>
      </c>
      <c r="G1067" s="321"/>
      <c r="H1067" s="288"/>
      <c r="I1067" s="289"/>
      <c r="J1067" s="150"/>
      <c r="K1067" s="150"/>
      <c r="L1067" s="150"/>
    </row>
    <row r="1068" spans="1:12" ht="37.5">
      <c r="A1068" s="294" t="s">
        <v>44</v>
      </c>
      <c r="B1068" s="295"/>
      <c r="C1068" s="295"/>
      <c r="D1068" s="319"/>
      <c r="E1068" s="320"/>
      <c r="F1068" s="320">
        <f>E1068*C1068</f>
        <v>0</v>
      </c>
      <c r="G1068" s="321"/>
      <c r="H1068" s="288"/>
      <c r="I1068" s="289"/>
      <c r="J1068" s="150"/>
      <c r="K1068" s="150"/>
      <c r="L1068" s="150"/>
    </row>
    <row r="1069" spans="1:12" ht="18.75">
      <c r="A1069" s="322" t="s">
        <v>46</v>
      </c>
      <c r="B1069" s="299"/>
      <c r="C1069" s="299"/>
      <c r="D1069" s="323"/>
      <c r="E1069" s="301"/>
      <c r="F1069" s="324">
        <f>SUM(F1066:F1068)</f>
        <v>0</v>
      </c>
      <c r="G1069" s="321"/>
      <c r="H1069" s="288"/>
      <c r="I1069" s="289"/>
      <c r="J1069" s="150"/>
      <c r="K1069" s="150"/>
      <c r="L1069" s="150"/>
    </row>
    <row r="1070" spans="1:12" ht="19.5">
      <c r="A1070" s="311" t="s">
        <v>47</v>
      </c>
      <c r="B1070" s="303"/>
      <c r="C1070" s="303"/>
      <c r="D1070" s="303"/>
      <c r="E1070" s="303"/>
      <c r="F1070" s="303"/>
      <c r="G1070" s="303"/>
      <c r="H1070" s="303"/>
      <c r="I1070" s="286">
        <f>ROUND(F1076,2)</f>
        <v>0</v>
      </c>
      <c r="J1070" s="150"/>
      <c r="K1070" s="150"/>
      <c r="L1070" s="150"/>
    </row>
    <row r="1071" spans="1:12" ht="93.75">
      <c r="A1071" s="325" t="s">
        <v>35</v>
      </c>
      <c r="B1071" s="326" t="s">
        <v>48</v>
      </c>
      <c r="C1071" s="327" t="s">
        <v>49</v>
      </c>
      <c r="D1071" s="326" t="s">
        <v>50</v>
      </c>
      <c r="E1071" s="288"/>
      <c r="F1071" s="288"/>
      <c r="G1071" s="288"/>
      <c r="H1071" s="288"/>
      <c r="I1071" s="289"/>
      <c r="J1071" s="150"/>
      <c r="K1071" s="150"/>
      <c r="L1071" s="150"/>
    </row>
    <row r="1072" spans="1:12" ht="18.75">
      <c r="A1072" s="328"/>
      <c r="B1072" s="329"/>
      <c r="C1072" s="291">
        <v>0</v>
      </c>
      <c r="D1072" s="330">
        <f>B1072*C1072/100</f>
        <v>0</v>
      </c>
      <c r="E1072" s="288"/>
      <c r="F1072" s="288"/>
      <c r="G1072" s="288"/>
      <c r="H1072" s="288"/>
      <c r="I1072" s="289"/>
      <c r="J1072" s="150"/>
      <c r="K1072" s="150"/>
      <c r="L1072" s="150"/>
    </row>
    <row r="1073" spans="1:12" ht="18.75">
      <c r="A1073" s="331"/>
      <c r="B1073" s="332"/>
      <c r="C1073" s="291">
        <v>0</v>
      </c>
      <c r="D1073" s="330">
        <f>B1073*C1073/100</f>
        <v>0</v>
      </c>
      <c r="E1073" s="288"/>
      <c r="F1073" s="288"/>
      <c r="G1073" s="288"/>
      <c r="H1073" s="288"/>
      <c r="I1073" s="289"/>
      <c r="J1073" s="150"/>
      <c r="K1073" s="150"/>
      <c r="L1073" s="150"/>
    </row>
    <row r="1074" spans="1:12" ht="18.75">
      <c r="A1074" s="319" t="s">
        <v>53</v>
      </c>
      <c r="B1074" s="319"/>
      <c r="C1074" s="319"/>
      <c r="D1074" s="330">
        <f>SUM(D1072:D1073)</f>
        <v>0</v>
      </c>
      <c r="E1074" s="288"/>
      <c r="F1074" s="288"/>
      <c r="G1074" s="288"/>
      <c r="H1074" s="288"/>
      <c r="I1074" s="289"/>
      <c r="J1074" s="150"/>
      <c r="K1074" s="150"/>
      <c r="L1074" s="150"/>
    </row>
    <row r="1075" spans="1:12" ht="131.25">
      <c r="A1075" s="333" t="s">
        <v>54</v>
      </c>
      <c r="B1075" s="319"/>
      <c r="C1075" s="293" t="s">
        <v>752</v>
      </c>
      <c r="D1075" s="319"/>
      <c r="E1075" s="334" t="s">
        <v>56</v>
      </c>
      <c r="F1075" s="467" t="s">
        <v>57</v>
      </c>
      <c r="G1075" s="468"/>
      <c r="H1075" s="288"/>
      <c r="I1075" s="289"/>
      <c r="J1075" s="150"/>
      <c r="K1075" s="150"/>
      <c r="L1075" s="150"/>
    </row>
    <row r="1076" spans="1:12" ht="19.5">
      <c r="A1076" s="330">
        <f>D1074</f>
        <v>0</v>
      </c>
      <c r="B1076" s="292"/>
      <c r="C1076" s="297">
        <f>D1057*60*12</f>
        <v>105844.4712</v>
      </c>
      <c r="D1076" s="292"/>
      <c r="E1076" s="292">
        <f>F1058</f>
        <v>15</v>
      </c>
      <c r="F1076" s="469">
        <f>(A1076/C1076*E1076)</f>
        <v>0</v>
      </c>
      <c r="G1076" s="470"/>
      <c r="H1076" s="288"/>
      <c r="I1076" s="289"/>
      <c r="J1076" s="150"/>
      <c r="K1076" s="150"/>
      <c r="L1076" s="150"/>
    </row>
    <row r="1077" spans="1:12" ht="19.5">
      <c r="A1077" s="335" t="s">
        <v>58</v>
      </c>
      <c r="B1077" s="336"/>
      <c r="C1077" s="288"/>
      <c r="D1077" s="337"/>
      <c r="E1077" s="338"/>
      <c r="F1077" s="288"/>
      <c r="G1077" s="288"/>
      <c r="H1077" s="288"/>
      <c r="I1077" s="339">
        <f>I1078+I1080+I1081</f>
        <v>110.02</v>
      </c>
      <c r="J1077" s="150"/>
      <c r="K1077" s="150"/>
      <c r="L1077" s="150"/>
    </row>
    <row r="1078" spans="1:12" ht="19.5">
      <c r="A1078" s="311" t="s">
        <v>59</v>
      </c>
      <c r="B1078" s="313"/>
      <c r="C1078" s="303"/>
      <c r="D1078" s="304"/>
      <c r="E1078" s="340"/>
      <c r="F1078" s="303"/>
      <c r="G1078" s="303"/>
      <c r="H1078" s="303"/>
      <c r="I1078" s="286">
        <v>24.59</v>
      </c>
      <c r="J1078" s="150"/>
      <c r="K1078" s="150"/>
      <c r="L1078" s="150"/>
    </row>
    <row r="1079" spans="1:12" ht="18.75">
      <c r="A1079" s="463" t="s">
        <v>60</v>
      </c>
      <c r="B1079" s="464"/>
      <c r="C1079" s="464"/>
      <c r="D1079" s="464"/>
      <c r="E1079" s="464"/>
      <c r="F1079" s="341" t="s">
        <v>61</v>
      </c>
      <c r="G1079" s="342">
        <v>1.05</v>
      </c>
      <c r="H1079" s="288"/>
      <c r="I1079" s="343"/>
      <c r="J1079" s="150"/>
      <c r="K1079" s="150"/>
      <c r="L1079" s="150"/>
    </row>
    <row r="1080" spans="1:12" ht="19.5">
      <c r="A1080" s="311" t="s">
        <v>62</v>
      </c>
      <c r="B1080" s="313"/>
      <c r="C1080" s="303"/>
      <c r="D1080" s="303"/>
      <c r="E1080" s="303"/>
      <c r="F1080" s="303"/>
      <c r="G1080" s="314">
        <v>30.2</v>
      </c>
      <c r="H1080" s="303" t="s">
        <v>32</v>
      </c>
      <c r="I1080" s="286">
        <f>ROUND(I1078*G1080%,2)</f>
        <v>7.43</v>
      </c>
      <c r="J1080" s="150"/>
      <c r="K1080" s="150"/>
      <c r="L1080" s="150"/>
    </row>
    <row r="1081" spans="1:12" ht="19.5">
      <c r="A1081" s="344" t="s">
        <v>63</v>
      </c>
      <c r="B1081" s="345"/>
      <c r="C1081" s="345"/>
      <c r="D1081" s="346"/>
      <c r="E1081" s="347"/>
      <c r="F1081" s="345"/>
      <c r="G1081" s="345"/>
      <c r="H1081" s="345"/>
      <c r="I1081" s="348">
        <v>78</v>
      </c>
      <c r="J1081" s="150"/>
      <c r="K1081" s="150"/>
      <c r="L1081" s="150"/>
    </row>
    <row r="1082" spans="1:12" ht="18.75">
      <c r="A1082" s="461" t="s">
        <v>64</v>
      </c>
      <c r="B1082" s="462"/>
      <c r="C1082" s="462"/>
      <c r="D1082" s="462"/>
      <c r="E1082" s="349"/>
      <c r="F1082" s="350" t="s">
        <v>65</v>
      </c>
      <c r="G1082" s="351">
        <v>1.92</v>
      </c>
      <c r="H1082" s="352"/>
      <c r="I1082" s="353"/>
      <c r="J1082" s="150"/>
      <c r="K1082" s="150"/>
      <c r="L1082" s="150"/>
    </row>
    <row r="1083" spans="1:12" ht="19.5">
      <c r="A1083" s="284" t="s">
        <v>66</v>
      </c>
      <c r="B1083" s="354"/>
      <c r="C1083" s="303"/>
      <c r="D1083" s="303"/>
      <c r="E1083" s="303"/>
      <c r="F1083" s="303"/>
      <c r="G1083" s="303"/>
      <c r="H1083" s="303"/>
      <c r="I1083" s="286">
        <f>I1077+I1054</f>
        <v>175.61040000000003</v>
      </c>
      <c r="J1083" s="150"/>
      <c r="K1083" s="150"/>
      <c r="L1083" s="150"/>
    </row>
    <row r="1084" spans="1:12" ht="19.5">
      <c r="A1084" s="284" t="s">
        <v>72</v>
      </c>
      <c r="B1084" s="354"/>
      <c r="C1084" s="303"/>
      <c r="D1084" s="303"/>
      <c r="E1084" s="303"/>
      <c r="F1084" s="303"/>
      <c r="G1084" s="355">
        <f>I1085/I1083-1</f>
        <v>0.002218547420881567</v>
      </c>
      <c r="H1084" s="303"/>
      <c r="I1084" s="286">
        <f>I1085-I1083</f>
        <v>0.3895999999999731</v>
      </c>
      <c r="J1084" s="150"/>
      <c r="K1084" s="150"/>
      <c r="L1084" s="150"/>
    </row>
    <row r="1085" spans="1:12" ht="19.5">
      <c r="A1085" s="284" t="s">
        <v>67</v>
      </c>
      <c r="B1085" s="354"/>
      <c r="C1085" s="303"/>
      <c r="D1085" s="303"/>
      <c r="E1085" s="303"/>
      <c r="F1085" s="303"/>
      <c r="G1085" s="303"/>
      <c r="H1085" s="303"/>
      <c r="I1085" s="286">
        <v>176</v>
      </c>
      <c r="J1085" s="150"/>
      <c r="K1085" s="150"/>
      <c r="L1085" s="150"/>
    </row>
    <row r="1086" spans="1:12" ht="18.75">
      <c r="A1086" s="234"/>
      <c r="B1086" s="234"/>
      <c r="C1086" s="234"/>
      <c r="D1086" s="234"/>
      <c r="E1086" s="234"/>
      <c r="F1086" s="234"/>
      <c r="G1086" s="234"/>
      <c r="H1086" s="234"/>
      <c r="I1086" s="276"/>
      <c r="J1086" s="150"/>
      <c r="K1086" s="150"/>
      <c r="L1086" s="150"/>
    </row>
    <row r="1087" spans="1:12" ht="18.75">
      <c r="A1087" s="278" t="s">
        <v>68</v>
      </c>
      <c r="B1087" s="234"/>
      <c r="C1087" s="234"/>
      <c r="D1087" s="234"/>
      <c r="E1087" s="234"/>
      <c r="F1087" s="234"/>
      <c r="G1087" s="352" t="s">
        <v>462</v>
      </c>
      <c r="H1087" s="234"/>
      <c r="I1087" s="276"/>
      <c r="J1087" s="150"/>
      <c r="K1087" s="150"/>
      <c r="L1087" s="150"/>
    </row>
    <row r="1088" spans="1:12" ht="18.75">
      <c r="A1088" s="234" t="s">
        <v>461</v>
      </c>
      <c r="B1088" s="234"/>
      <c r="C1088" s="234"/>
      <c r="D1088" s="234"/>
      <c r="E1088" s="234"/>
      <c r="F1088" s="234"/>
      <c r="G1088" s="234"/>
      <c r="H1088" s="234"/>
      <c r="I1088" s="276"/>
      <c r="J1088" s="150"/>
      <c r="K1088" s="150"/>
      <c r="L1088" s="150"/>
    </row>
    <row r="1089" spans="1:12" ht="18.75">
      <c r="A1089" s="234"/>
      <c r="B1089" s="234"/>
      <c r="C1089" s="234"/>
      <c r="D1089" s="234"/>
      <c r="E1089" s="234"/>
      <c r="F1089" s="234"/>
      <c r="G1089" s="234"/>
      <c r="H1089" s="234"/>
      <c r="I1089" s="276"/>
      <c r="J1089" s="150"/>
      <c r="K1089" s="150"/>
      <c r="L1089" s="150"/>
    </row>
    <row r="1090" spans="1:12" ht="18.75">
      <c r="A1090" s="234"/>
      <c r="B1090" s="234"/>
      <c r="C1090" s="234"/>
      <c r="D1090" s="234"/>
      <c r="E1090" s="234"/>
      <c r="F1090" s="234"/>
      <c r="G1090" s="234"/>
      <c r="H1090" s="234"/>
      <c r="I1090" s="276"/>
      <c r="J1090" s="150"/>
      <c r="K1090" s="150"/>
      <c r="L1090" s="150"/>
    </row>
    <row r="1091" spans="1:12" ht="18.75">
      <c r="A1091" s="234"/>
      <c r="B1091" s="234"/>
      <c r="C1091" s="234"/>
      <c r="D1091" s="234"/>
      <c r="E1091" s="234"/>
      <c r="F1091" s="234"/>
      <c r="G1091" s="234"/>
      <c r="H1091" s="234"/>
      <c r="I1091" s="276"/>
      <c r="J1091" s="150"/>
      <c r="K1091" s="150"/>
      <c r="L1091" s="150"/>
    </row>
    <row r="1092" spans="1:12" ht="18.75">
      <c r="A1092" s="234"/>
      <c r="B1092" s="234"/>
      <c r="C1092" s="234"/>
      <c r="D1092" s="234"/>
      <c r="E1092" s="234"/>
      <c r="F1092" s="234"/>
      <c r="G1092" s="234"/>
      <c r="H1092" s="234"/>
      <c r="I1092" s="276"/>
      <c r="J1092" s="150"/>
      <c r="K1092" s="150"/>
      <c r="L1092" s="150"/>
    </row>
    <row r="1093" spans="1:12" ht="18.75">
      <c r="A1093" s="234"/>
      <c r="B1093" s="234"/>
      <c r="C1093" s="234"/>
      <c r="D1093" s="234"/>
      <c r="E1093" s="234"/>
      <c r="F1093" s="234" t="s">
        <v>696</v>
      </c>
      <c r="G1093" s="234"/>
      <c r="H1093" s="234"/>
      <c r="I1093" s="276"/>
      <c r="J1093" s="150"/>
      <c r="K1093" s="150"/>
      <c r="L1093" s="150"/>
    </row>
    <row r="1094" spans="1:12" ht="18.75">
      <c r="A1094" s="234"/>
      <c r="B1094" s="234"/>
      <c r="C1094" s="234"/>
      <c r="D1094" s="234"/>
      <c r="E1094" s="234"/>
      <c r="F1094" s="234" t="s">
        <v>73</v>
      </c>
      <c r="G1094" s="234"/>
      <c r="H1094" s="276" t="s">
        <v>716</v>
      </c>
      <c r="I1094" s="150"/>
      <c r="J1094" s="150"/>
      <c r="K1094" s="150"/>
      <c r="L1094" s="150"/>
    </row>
    <row r="1095" spans="1:12" ht="18.75">
      <c r="A1095" s="234"/>
      <c r="B1095" s="234"/>
      <c r="C1095" s="234"/>
      <c r="D1095" s="234"/>
      <c r="E1095" s="234"/>
      <c r="F1095" s="234">
        <v>21</v>
      </c>
      <c r="G1095" s="234" t="s">
        <v>694</v>
      </c>
      <c r="H1095" s="234"/>
      <c r="I1095" s="276" t="s">
        <v>745</v>
      </c>
      <c r="J1095" s="150"/>
      <c r="K1095" s="150"/>
      <c r="L1095" s="150"/>
    </row>
    <row r="1096" spans="1:12" ht="18.75">
      <c r="A1096" s="12" t="s">
        <v>460</v>
      </c>
      <c r="B1096" s="12"/>
      <c r="C1096" s="12"/>
      <c r="D1096" s="12"/>
      <c r="E1096" s="12"/>
      <c r="F1096" s="12"/>
      <c r="G1096" s="12"/>
      <c r="H1096" s="12"/>
      <c r="I1096" s="277"/>
      <c r="J1096" s="150"/>
      <c r="K1096" s="150"/>
      <c r="L1096" s="150"/>
    </row>
    <row r="1097" spans="1:12" ht="18.75">
      <c r="A1097" s="234"/>
      <c r="B1097" s="12"/>
      <c r="C1097" s="12"/>
      <c r="D1097" s="12" t="s">
        <v>9</v>
      </c>
      <c r="E1097" s="12"/>
      <c r="F1097" s="12"/>
      <c r="G1097" s="12"/>
      <c r="H1097" s="12"/>
      <c r="I1097" s="277"/>
      <c r="J1097" s="150"/>
      <c r="K1097" s="150"/>
      <c r="L1097" s="150"/>
    </row>
    <row r="1098" spans="1:12" ht="18.75">
      <c r="A1098" s="278" t="s">
        <v>10</v>
      </c>
      <c r="B1098" s="276"/>
      <c r="C1098" s="276"/>
      <c r="D1098" s="358" t="s">
        <v>494</v>
      </c>
      <c r="E1098" s="268"/>
      <c r="F1098" s="12"/>
      <c r="G1098" s="12"/>
      <c r="H1098" s="12"/>
      <c r="I1098" s="276"/>
      <c r="J1098" s="150"/>
      <c r="K1098" s="150"/>
      <c r="L1098" s="150"/>
    </row>
    <row r="1099" spans="1:12" ht="18.75">
      <c r="A1099" s="280" t="s">
        <v>12</v>
      </c>
      <c r="B1099" s="276"/>
      <c r="C1099" s="276"/>
      <c r="D1099" s="280"/>
      <c r="E1099" s="234"/>
      <c r="F1099" s="280"/>
      <c r="G1099" s="280"/>
      <c r="H1099" s="282"/>
      <c r="I1099" s="283"/>
      <c r="J1099" s="150"/>
      <c r="K1099" s="150"/>
      <c r="L1099" s="150"/>
    </row>
    <row r="1100" spans="1:12" ht="18.75">
      <c r="A1100" s="234"/>
      <c r="B1100" s="234"/>
      <c r="C1100" s="234"/>
      <c r="D1100" s="281"/>
      <c r="E1100" s="234"/>
      <c r="F1100" s="234"/>
      <c r="G1100" s="234"/>
      <c r="H1100" s="234"/>
      <c r="I1100" s="276"/>
      <c r="J1100" s="150"/>
      <c r="K1100" s="150"/>
      <c r="L1100" s="150"/>
    </row>
    <row r="1101" spans="1:12" ht="18.75">
      <c r="A1101" s="234"/>
      <c r="B1101" s="279"/>
      <c r="C1101" s="12"/>
      <c r="D1101" s="12"/>
      <c r="E1101" s="12"/>
      <c r="F1101" s="12"/>
      <c r="G1101" s="12"/>
      <c r="H1101" s="12"/>
      <c r="I1101" s="283" t="s">
        <v>14</v>
      </c>
      <c r="J1101" s="150"/>
      <c r="K1101" s="150"/>
      <c r="L1101" s="150"/>
    </row>
    <row r="1102" spans="1:12" ht="19.5">
      <c r="A1102" s="284" t="s">
        <v>15</v>
      </c>
      <c r="B1102" s="285"/>
      <c r="C1102" s="20"/>
      <c r="D1102" s="20"/>
      <c r="E1102" s="20"/>
      <c r="F1102" s="20"/>
      <c r="G1102" s="20"/>
      <c r="H1102" s="20"/>
      <c r="I1102" s="286">
        <f>I1110+I1111+I1112+I1118</f>
        <v>65.59040000000002</v>
      </c>
      <c r="J1102" s="150"/>
      <c r="K1102" s="150"/>
      <c r="L1102" s="150"/>
    </row>
    <row r="1103" spans="1:12" ht="18.75">
      <c r="A1103" s="287" t="s">
        <v>16</v>
      </c>
      <c r="B1103" s="288"/>
      <c r="C1103" s="288"/>
      <c r="D1103" s="288"/>
      <c r="E1103" s="288"/>
      <c r="F1103" s="288"/>
      <c r="G1103" s="288"/>
      <c r="H1103" s="288"/>
      <c r="I1103" s="289"/>
      <c r="J1103" s="150"/>
      <c r="K1103" s="150"/>
      <c r="L1103" s="150"/>
    </row>
    <row r="1104" spans="1:12" ht="93.75">
      <c r="A1104" s="290" t="s">
        <v>17</v>
      </c>
      <c r="B1104" s="291" t="s">
        <v>18</v>
      </c>
      <c r="C1104" s="292" t="s">
        <v>19</v>
      </c>
      <c r="D1104" s="293" t="s">
        <v>20</v>
      </c>
      <c r="E1104" s="293" t="s">
        <v>21</v>
      </c>
      <c r="F1104" s="293" t="s">
        <v>22</v>
      </c>
      <c r="G1104" s="292" t="s">
        <v>23</v>
      </c>
      <c r="H1104" s="288"/>
      <c r="I1104" s="289"/>
      <c r="J1104" s="150"/>
      <c r="K1104" s="150"/>
      <c r="L1104" s="150"/>
    </row>
    <row r="1105" spans="1:12" ht="18.75">
      <c r="A1105" s="294" t="s">
        <v>24</v>
      </c>
      <c r="B1105" s="295">
        <v>1</v>
      </c>
      <c r="C1105" s="295">
        <v>15612</v>
      </c>
      <c r="D1105" s="296">
        <f>159.27*0.923</f>
        <v>147.00621</v>
      </c>
      <c r="E1105" s="297">
        <f>D1105*60</f>
        <v>8820.3726</v>
      </c>
      <c r="F1105" s="292">
        <v>10</v>
      </c>
      <c r="G1105" s="295">
        <f>B1105*C1105/E1105*F1105</f>
        <v>17.699932540264793</v>
      </c>
      <c r="H1105" s="288"/>
      <c r="I1105" s="289"/>
      <c r="J1105" s="150"/>
      <c r="K1105" s="150"/>
      <c r="L1105" s="150"/>
    </row>
    <row r="1106" spans="1:12" ht="37.5">
      <c r="A1106" s="298" t="s">
        <v>25</v>
      </c>
      <c r="B1106" s="299">
        <v>1</v>
      </c>
      <c r="C1106" s="299">
        <v>11866</v>
      </c>
      <c r="D1106" s="296">
        <f>159.27*0.923</f>
        <v>147.00621</v>
      </c>
      <c r="E1106" s="300">
        <f>D1106*60</f>
        <v>8820.3726</v>
      </c>
      <c r="F1106" s="301">
        <v>15</v>
      </c>
      <c r="G1106" s="299">
        <f>B1106*C1106/E1106*F1106</f>
        <v>20.179419631320336</v>
      </c>
      <c r="H1106" s="288"/>
      <c r="I1106" s="289"/>
      <c r="J1106" s="150"/>
      <c r="K1106" s="150"/>
      <c r="L1106" s="150"/>
    </row>
    <row r="1107" spans="1:12" ht="18.75">
      <c r="A1107" s="302" t="s">
        <v>26</v>
      </c>
      <c r="B1107" s="303"/>
      <c r="C1107" s="304"/>
      <c r="D1107" s="304"/>
      <c r="E1107" s="304"/>
      <c r="F1107" s="304"/>
      <c r="G1107" s="305">
        <f>ROUND((G1105+G1106),2)</f>
        <v>37.88</v>
      </c>
      <c r="H1107" s="288"/>
      <c r="I1107" s="276"/>
      <c r="J1107" s="150"/>
      <c r="K1107" s="150"/>
      <c r="L1107" s="150"/>
    </row>
    <row r="1108" spans="1:12" ht="18.75">
      <c r="A1108" s="465" t="s">
        <v>751</v>
      </c>
      <c r="B1108" s="466"/>
      <c r="C1108" s="466"/>
      <c r="D1108" s="466"/>
      <c r="E1108" s="466"/>
      <c r="F1108" s="466"/>
      <c r="G1108" s="306"/>
      <c r="H1108" s="288"/>
      <c r="I1108" s="307">
        <f>G1107*G1108</f>
        <v>0</v>
      </c>
      <c r="J1108" s="150"/>
      <c r="K1108" s="150"/>
      <c r="L1108" s="150"/>
    </row>
    <row r="1109" spans="1:12" ht="18.75">
      <c r="A1109" s="463" t="s">
        <v>28</v>
      </c>
      <c r="B1109" s="464"/>
      <c r="C1109" s="464"/>
      <c r="D1109" s="464"/>
      <c r="E1109" s="464"/>
      <c r="F1109" s="308" t="s">
        <v>29</v>
      </c>
      <c r="G1109" s="309">
        <v>1.33</v>
      </c>
      <c r="H1109" s="303"/>
      <c r="I1109" s="310">
        <f>G1107*G1109</f>
        <v>50.38040000000001</v>
      </c>
      <c r="J1109" s="150"/>
      <c r="K1109" s="150"/>
      <c r="L1109" s="150"/>
    </row>
    <row r="1110" spans="1:12" ht="19.5">
      <c r="A1110" s="311" t="s">
        <v>30</v>
      </c>
      <c r="B1110" s="303"/>
      <c r="C1110" s="303"/>
      <c r="D1110" s="303"/>
      <c r="E1110" s="303"/>
      <c r="F1110" s="303"/>
      <c r="G1110" s="312"/>
      <c r="H1110" s="303"/>
      <c r="I1110" s="286">
        <f>I1108+I1109</f>
        <v>50.38040000000001</v>
      </c>
      <c r="J1110" s="150"/>
      <c r="K1110" s="150"/>
      <c r="L1110" s="150"/>
    </row>
    <row r="1111" spans="1:12" ht="19.5">
      <c r="A1111" s="311" t="s">
        <v>31</v>
      </c>
      <c r="B1111" s="313"/>
      <c r="C1111" s="303"/>
      <c r="D1111" s="303"/>
      <c r="E1111" s="303"/>
      <c r="F1111" s="303"/>
      <c r="G1111" s="314">
        <v>30.2</v>
      </c>
      <c r="H1111" s="303" t="s">
        <v>32</v>
      </c>
      <c r="I1111" s="286">
        <f>ROUND((I1110*G1111/100),2)</f>
        <v>15.21</v>
      </c>
      <c r="J1111" s="150"/>
      <c r="K1111" s="150"/>
      <c r="L1111" s="150"/>
    </row>
    <row r="1112" spans="1:12" ht="19.5">
      <c r="A1112" s="311" t="s">
        <v>33</v>
      </c>
      <c r="B1112" s="313"/>
      <c r="C1112" s="303"/>
      <c r="D1112" s="303"/>
      <c r="E1112" s="303"/>
      <c r="F1112" s="304" t="s">
        <v>34</v>
      </c>
      <c r="G1112" s="303"/>
      <c r="H1112" s="303"/>
      <c r="I1112" s="286">
        <f>ROUND(F1117,2)</f>
        <v>0</v>
      </c>
      <c r="J1112" s="150"/>
      <c r="K1112" s="150"/>
      <c r="L1112" s="150"/>
    </row>
    <row r="1113" spans="1:12" ht="56.25">
      <c r="A1113" s="315" t="s">
        <v>35</v>
      </c>
      <c r="B1113" s="316" t="s">
        <v>36</v>
      </c>
      <c r="C1113" s="317" t="s">
        <v>37</v>
      </c>
      <c r="D1113" s="318" t="s">
        <v>38</v>
      </c>
      <c r="E1113" s="318" t="s">
        <v>39</v>
      </c>
      <c r="F1113" s="318" t="s">
        <v>40</v>
      </c>
      <c r="G1113" s="288"/>
      <c r="H1113" s="288"/>
      <c r="I1113" s="289"/>
      <c r="J1113" s="150"/>
      <c r="K1113" s="150"/>
      <c r="L1113" s="150"/>
    </row>
    <row r="1114" spans="1:12" ht="18.75">
      <c r="A1114" s="294" t="s">
        <v>41</v>
      </c>
      <c r="B1114" s="295"/>
      <c r="C1114" s="295"/>
      <c r="D1114" s="319"/>
      <c r="E1114" s="320"/>
      <c r="F1114" s="320">
        <f>E1114*C1114</f>
        <v>0</v>
      </c>
      <c r="G1114" s="321"/>
      <c r="H1114" s="288"/>
      <c r="I1114" s="289"/>
      <c r="J1114" s="150"/>
      <c r="K1114" s="150"/>
      <c r="L1114" s="150"/>
    </row>
    <row r="1115" spans="1:12" ht="18.75">
      <c r="A1115" s="294" t="s">
        <v>43</v>
      </c>
      <c r="B1115" s="295"/>
      <c r="C1115" s="295"/>
      <c r="D1115" s="319"/>
      <c r="E1115" s="320"/>
      <c r="F1115" s="320">
        <f>E1115*C1115</f>
        <v>0</v>
      </c>
      <c r="G1115" s="321"/>
      <c r="H1115" s="288"/>
      <c r="I1115" s="289"/>
      <c r="J1115" s="150"/>
      <c r="K1115" s="150"/>
      <c r="L1115" s="150"/>
    </row>
    <row r="1116" spans="1:12" ht="37.5">
      <c r="A1116" s="294" t="s">
        <v>44</v>
      </c>
      <c r="B1116" s="295"/>
      <c r="C1116" s="295"/>
      <c r="D1116" s="319"/>
      <c r="E1116" s="320"/>
      <c r="F1116" s="320">
        <f>E1116*C1116</f>
        <v>0</v>
      </c>
      <c r="G1116" s="321"/>
      <c r="H1116" s="288"/>
      <c r="I1116" s="289"/>
      <c r="J1116" s="150"/>
      <c r="K1116" s="150"/>
      <c r="L1116" s="150"/>
    </row>
    <row r="1117" spans="1:12" ht="18.75">
      <c r="A1117" s="322" t="s">
        <v>46</v>
      </c>
      <c r="B1117" s="299"/>
      <c r="C1117" s="299"/>
      <c r="D1117" s="323"/>
      <c r="E1117" s="301"/>
      <c r="F1117" s="324">
        <f>SUM(F1114:F1116)</f>
        <v>0</v>
      </c>
      <c r="G1117" s="321"/>
      <c r="H1117" s="288"/>
      <c r="I1117" s="289"/>
      <c r="J1117" s="150"/>
      <c r="K1117" s="150"/>
      <c r="L1117" s="150"/>
    </row>
    <row r="1118" spans="1:12" ht="19.5">
      <c r="A1118" s="311" t="s">
        <v>47</v>
      </c>
      <c r="B1118" s="303"/>
      <c r="C1118" s="303"/>
      <c r="D1118" s="303"/>
      <c r="E1118" s="303"/>
      <c r="F1118" s="303"/>
      <c r="G1118" s="303"/>
      <c r="H1118" s="303"/>
      <c r="I1118" s="286">
        <f>ROUND(F1124,2)</f>
        <v>0</v>
      </c>
      <c r="J1118" s="150"/>
      <c r="K1118" s="150"/>
      <c r="L1118" s="150"/>
    </row>
    <row r="1119" spans="1:12" ht="93.75">
      <c r="A1119" s="325" t="s">
        <v>35</v>
      </c>
      <c r="B1119" s="326" t="s">
        <v>48</v>
      </c>
      <c r="C1119" s="327" t="s">
        <v>49</v>
      </c>
      <c r="D1119" s="326" t="s">
        <v>50</v>
      </c>
      <c r="E1119" s="288"/>
      <c r="F1119" s="288"/>
      <c r="G1119" s="288"/>
      <c r="H1119" s="288"/>
      <c r="I1119" s="289"/>
      <c r="J1119" s="150"/>
      <c r="K1119" s="150"/>
      <c r="L1119" s="150"/>
    </row>
    <row r="1120" spans="1:12" ht="18.75">
      <c r="A1120" s="328"/>
      <c r="B1120" s="329"/>
      <c r="C1120" s="291">
        <v>0</v>
      </c>
      <c r="D1120" s="330">
        <f>B1120*C1120/100</f>
        <v>0</v>
      </c>
      <c r="E1120" s="288"/>
      <c r="F1120" s="288"/>
      <c r="G1120" s="288"/>
      <c r="H1120" s="288"/>
      <c r="I1120" s="289"/>
      <c r="J1120" s="150"/>
      <c r="K1120" s="150"/>
      <c r="L1120" s="150"/>
    </row>
    <row r="1121" spans="1:12" ht="18.75">
      <c r="A1121" s="331"/>
      <c r="B1121" s="332"/>
      <c r="C1121" s="291">
        <v>0</v>
      </c>
      <c r="D1121" s="330">
        <f>B1121*C1121/100</f>
        <v>0</v>
      </c>
      <c r="E1121" s="288"/>
      <c r="F1121" s="288"/>
      <c r="G1121" s="288"/>
      <c r="H1121" s="288"/>
      <c r="I1121" s="289"/>
      <c r="J1121" s="150"/>
      <c r="K1121" s="150"/>
      <c r="L1121" s="150"/>
    </row>
    <row r="1122" spans="1:12" ht="18.75">
      <c r="A1122" s="319" t="s">
        <v>53</v>
      </c>
      <c r="B1122" s="319"/>
      <c r="C1122" s="319"/>
      <c r="D1122" s="330">
        <f>SUM(D1120:D1121)</f>
        <v>0</v>
      </c>
      <c r="E1122" s="288"/>
      <c r="F1122" s="288"/>
      <c r="G1122" s="288"/>
      <c r="H1122" s="288"/>
      <c r="I1122" s="289"/>
      <c r="J1122" s="150"/>
      <c r="K1122" s="150"/>
      <c r="L1122" s="150"/>
    </row>
    <row r="1123" spans="1:12" ht="131.25">
      <c r="A1123" s="333" t="s">
        <v>54</v>
      </c>
      <c r="B1123" s="319"/>
      <c r="C1123" s="293" t="s">
        <v>752</v>
      </c>
      <c r="D1123" s="319"/>
      <c r="E1123" s="334" t="s">
        <v>56</v>
      </c>
      <c r="F1123" s="467" t="s">
        <v>57</v>
      </c>
      <c r="G1123" s="468"/>
      <c r="H1123" s="288"/>
      <c r="I1123" s="289"/>
      <c r="J1123" s="150"/>
      <c r="K1123" s="150"/>
      <c r="L1123" s="150"/>
    </row>
    <row r="1124" spans="1:12" ht="19.5">
      <c r="A1124" s="330">
        <f>D1122</f>
        <v>0</v>
      </c>
      <c r="B1124" s="292"/>
      <c r="C1124" s="297">
        <f>D1105*60*12</f>
        <v>105844.4712</v>
      </c>
      <c r="D1124" s="292"/>
      <c r="E1124" s="292">
        <f>F1106</f>
        <v>15</v>
      </c>
      <c r="F1124" s="469">
        <f>(A1124/C1124*E1124)</f>
        <v>0</v>
      </c>
      <c r="G1124" s="470"/>
      <c r="H1124" s="288"/>
      <c r="I1124" s="289"/>
      <c r="J1124" s="150"/>
      <c r="K1124" s="150"/>
      <c r="L1124" s="150"/>
    </row>
    <row r="1125" spans="1:12" ht="19.5">
      <c r="A1125" s="335" t="s">
        <v>58</v>
      </c>
      <c r="B1125" s="336"/>
      <c r="C1125" s="288"/>
      <c r="D1125" s="337"/>
      <c r="E1125" s="338"/>
      <c r="F1125" s="288"/>
      <c r="G1125" s="288"/>
      <c r="H1125" s="288"/>
      <c r="I1125" s="339">
        <f>I1126+I1128+I1129</f>
        <v>155.01999999999998</v>
      </c>
      <c r="J1125" s="150"/>
      <c r="K1125" s="150"/>
      <c r="L1125" s="150"/>
    </row>
    <row r="1126" spans="1:12" ht="19.5">
      <c r="A1126" s="311" t="s">
        <v>59</v>
      </c>
      <c r="B1126" s="313"/>
      <c r="C1126" s="303"/>
      <c r="D1126" s="304"/>
      <c r="E1126" s="340"/>
      <c r="F1126" s="303"/>
      <c r="G1126" s="303"/>
      <c r="H1126" s="303"/>
      <c r="I1126" s="286">
        <v>24.59</v>
      </c>
      <c r="J1126" s="150"/>
      <c r="K1126" s="150"/>
      <c r="L1126" s="150"/>
    </row>
    <row r="1127" spans="1:12" ht="18.75">
      <c r="A1127" s="463" t="s">
        <v>60</v>
      </c>
      <c r="B1127" s="464"/>
      <c r="C1127" s="464"/>
      <c r="D1127" s="464"/>
      <c r="E1127" s="464"/>
      <c r="F1127" s="341" t="s">
        <v>61</v>
      </c>
      <c r="G1127" s="342">
        <v>1.05</v>
      </c>
      <c r="H1127" s="288"/>
      <c r="I1127" s="343"/>
      <c r="J1127" s="150"/>
      <c r="K1127" s="150"/>
      <c r="L1127" s="150"/>
    </row>
    <row r="1128" spans="1:12" ht="19.5">
      <c r="A1128" s="311" t="s">
        <v>62</v>
      </c>
      <c r="B1128" s="313"/>
      <c r="C1128" s="303"/>
      <c r="D1128" s="303"/>
      <c r="E1128" s="303"/>
      <c r="F1128" s="303"/>
      <c r="G1128" s="314">
        <v>30.2</v>
      </c>
      <c r="H1128" s="303" t="s">
        <v>32</v>
      </c>
      <c r="I1128" s="286">
        <f>ROUND(I1126*G1128%,2)</f>
        <v>7.43</v>
      </c>
      <c r="J1128" s="150"/>
      <c r="K1128" s="150"/>
      <c r="L1128" s="150"/>
    </row>
    <row r="1129" spans="1:12" ht="19.5">
      <c r="A1129" s="344" t="s">
        <v>63</v>
      </c>
      <c r="B1129" s="345"/>
      <c r="C1129" s="345"/>
      <c r="D1129" s="346"/>
      <c r="E1129" s="347"/>
      <c r="F1129" s="345"/>
      <c r="G1129" s="345"/>
      <c r="H1129" s="345"/>
      <c r="I1129" s="348">
        <v>123</v>
      </c>
      <c r="J1129" s="150"/>
      <c r="K1129" s="150"/>
      <c r="L1129" s="150"/>
    </row>
    <row r="1130" spans="1:12" ht="18.75">
      <c r="A1130" s="461" t="s">
        <v>64</v>
      </c>
      <c r="B1130" s="462"/>
      <c r="C1130" s="462"/>
      <c r="D1130" s="462"/>
      <c r="E1130" s="349"/>
      <c r="F1130" s="350" t="s">
        <v>65</v>
      </c>
      <c r="G1130" s="351">
        <v>1.92</v>
      </c>
      <c r="H1130" s="352"/>
      <c r="I1130" s="353"/>
      <c r="J1130" s="150"/>
      <c r="K1130" s="150"/>
      <c r="L1130" s="150"/>
    </row>
    <row r="1131" spans="1:12" ht="19.5">
      <c r="A1131" s="284" t="s">
        <v>66</v>
      </c>
      <c r="B1131" s="354"/>
      <c r="C1131" s="303"/>
      <c r="D1131" s="303"/>
      <c r="E1131" s="303"/>
      <c r="F1131" s="303"/>
      <c r="G1131" s="303"/>
      <c r="H1131" s="303"/>
      <c r="I1131" s="286">
        <f>I1125+I1102</f>
        <v>220.6104</v>
      </c>
      <c r="J1131" s="150"/>
      <c r="K1131" s="150"/>
      <c r="L1131" s="150"/>
    </row>
    <row r="1132" spans="1:12" ht="19.5">
      <c r="A1132" s="284" t="s">
        <v>72</v>
      </c>
      <c r="B1132" s="354"/>
      <c r="C1132" s="303"/>
      <c r="D1132" s="303"/>
      <c r="E1132" s="303"/>
      <c r="F1132" s="303"/>
      <c r="G1132" s="355">
        <f>I1133/I1131-1</f>
        <v>0.0017660092180604714</v>
      </c>
      <c r="H1132" s="303"/>
      <c r="I1132" s="286">
        <f>I1133-I1131</f>
        <v>0.3896000000000015</v>
      </c>
      <c r="J1132" s="150"/>
      <c r="K1132" s="150"/>
      <c r="L1132" s="150"/>
    </row>
    <row r="1133" spans="1:12" ht="19.5">
      <c r="A1133" s="284" t="s">
        <v>67</v>
      </c>
      <c r="B1133" s="354"/>
      <c r="C1133" s="303"/>
      <c r="D1133" s="303"/>
      <c r="E1133" s="303"/>
      <c r="F1133" s="303"/>
      <c r="G1133" s="303"/>
      <c r="H1133" s="303"/>
      <c r="I1133" s="286">
        <v>221</v>
      </c>
      <c r="J1133" s="150"/>
      <c r="K1133" s="150"/>
      <c r="L1133" s="150"/>
    </row>
    <row r="1134" spans="1:12" ht="18.75">
      <c r="A1134" s="234"/>
      <c r="B1134" s="234"/>
      <c r="C1134" s="234"/>
      <c r="D1134" s="234"/>
      <c r="E1134" s="234"/>
      <c r="F1134" s="234"/>
      <c r="G1134" s="234"/>
      <c r="H1134" s="234"/>
      <c r="I1134" s="276"/>
      <c r="J1134" s="150"/>
      <c r="K1134" s="150"/>
      <c r="L1134" s="150"/>
    </row>
    <row r="1135" spans="1:12" ht="18.75">
      <c r="A1135" s="278" t="s">
        <v>68</v>
      </c>
      <c r="B1135" s="234"/>
      <c r="C1135" s="234"/>
      <c r="D1135" s="234"/>
      <c r="E1135" s="234"/>
      <c r="F1135" s="234"/>
      <c r="G1135" s="352" t="s">
        <v>462</v>
      </c>
      <c r="H1135" s="234"/>
      <c r="I1135" s="276"/>
      <c r="J1135" s="150"/>
      <c r="K1135" s="150"/>
      <c r="L1135" s="150"/>
    </row>
    <row r="1136" spans="1:12" ht="18.75">
      <c r="A1136" s="234" t="s">
        <v>461</v>
      </c>
      <c r="B1136" s="234"/>
      <c r="C1136" s="234"/>
      <c r="D1136" s="234"/>
      <c r="E1136" s="234"/>
      <c r="F1136" s="234"/>
      <c r="G1136" s="234"/>
      <c r="H1136" s="234"/>
      <c r="I1136" s="276"/>
      <c r="J1136" s="150"/>
      <c r="K1136" s="150"/>
      <c r="L1136" s="150"/>
    </row>
    <row r="1137" spans="1:12" ht="18.75">
      <c r="A1137" s="234"/>
      <c r="B1137" s="234"/>
      <c r="C1137" s="234"/>
      <c r="D1137" s="234"/>
      <c r="E1137" s="234"/>
      <c r="F1137" s="234"/>
      <c r="G1137" s="234"/>
      <c r="H1137" s="234"/>
      <c r="I1137" s="276"/>
      <c r="J1137" s="150"/>
      <c r="K1137" s="150"/>
      <c r="L1137" s="150"/>
    </row>
    <row r="1138" spans="1:12" ht="18.75">
      <c r="A1138" s="234"/>
      <c r="B1138" s="234"/>
      <c r="C1138" s="234"/>
      <c r="D1138" s="234"/>
      <c r="E1138" s="234"/>
      <c r="F1138" s="234"/>
      <c r="G1138" s="234"/>
      <c r="H1138" s="234"/>
      <c r="I1138" s="276"/>
      <c r="J1138" s="150"/>
      <c r="K1138" s="150"/>
      <c r="L1138" s="150"/>
    </row>
    <row r="1139" spans="1:12" ht="18.75">
      <c r="A1139" s="234"/>
      <c r="B1139" s="234"/>
      <c r="C1139" s="234"/>
      <c r="D1139" s="234"/>
      <c r="E1139" s="234"/>
      <c r="F1139" s="234" t="s">
        <v>696</v>
      </c>
      <c r="G1139" s="234"/>
      <c r="H1139" s="234"/>
      <c r="I1139" s="276"/>
      <c r="J1139" s="150"/>
      <c r="K1139" s="150"/>
      <c r="L1139" s="150"/>
    </row>
    <row r="1140" spans="1:12" ht="18.75">
      <c r="A1140" s="234"/>
      <c r="B1140" s="234"/>
      <c r="C1140" s="234"/>
      <c r="D1140" s="234"/>
      <c r="E1140" s="234"/>
      <c r="F1140" s="234" t="s">
        <v>73</v>
      </c>
      <c r="G1140" s="234"/>
      <c r="H1140" s="276" t="s">
        <v>716</v>
      </c>
      <c r="I1140" s="150"/>
      <c r="J1140" s="150"/>
      <c r="K1140" s="150"/>
      <c r="L1140" s="150"/>
    </row>
    <row r="1141" spans="1:12" ht="18.75">
      <c r="A1141" s="234"/>
      <c r="B1141" s="234"/>
      <c r="C1141" s="234"/>
      <c r="D1141" s="234"/>
      <c r="E1141" s="234"/>
      <c r="F1141" s="234" t="s">
        <v>746</v>
      </c>
      <c r="G1141" s="234"/>
      <c r="H1141" s="234"/>
      <c r="I1141" s="276" t="s">
        <v>717</v>
      </c>
      <c r="J1141" s="150"/>
      <c r="K1141" s="150"/>
      <c r="L1141" s="150"/>
    </row>
    <row r="1142" spans="1:12" ht="18.75">
      <c r="A1142" s="12" t="s">
        <v>460</v>
      </c>
      <c r="B1142" s="12"/>
      <c r="C1142" s="12"/>
      <c r="D1142" s="12"/>
      <c r="E1142" s="12"/>
      <c r="F1142" s="12"/>
      <c r="G1142" s="12"/>
      <c r="H1142" s="12"/>
      <c r="I1142" s="277"/>
      <c r="J1142" s="150"/>
      <c r="K1142" s="150"/>
      <c r="L1142" s="150"/>
    </row>
    <row r="1143" spans="1:12" ht="18.75">
      <c r="A1143" s="234"/>
      <c r="B1143" s="12"/>
      <c r="C1143" s="12"/>
      <c r="D1143" s="12" t="s">
        <v>9</v>
      </c>
      <c r="E1143" s="12"/>
      <c r="F1143" s="12"/>
      <c r="G1143" s="12"/>
      <c r="H1143" s="12"/>
      <c r="I1143" s="277"/>
      <c r="J1143" s="150"/>
      <c r="K1143" s="150"/>
      <c r="L1143" s="150"/>
    </row>
    <row r="1144" spans="1:12" ht="18.75">
      <c r="A1144" s="278" t="s">
        <v>10</v>
      </c>
      <c r="B1144" s="276"/>
      <c r="C1144" s="276"/>
      <c r="D1144" s="358" t="s">
        <v>495</v>
      </c>
      <c r="E1144" s="12"/>
      <c r="F1144" s="12"/>
      <c r="G1144" s="12"/>
      <c r="H1144" s="12"/>
      <c r="I1144" s="276"/>
      <c r="J1144" s="150"/>
      <c r="K1144" s="150"/>
      <c r="L1144" s="150"/>
    </row>
    <row r="1145" spans="1:12" ht="18.75">
      <c r="A1145" s="280" t="s">
        <v>12</v>
      </c>
      <c r="B1145" s="276"/>
      <c r="C1145" s="276"/>
      <c r="D1145" s="280"/>
      <c r="E1145" s="234"/>
      <c r="F1145" s="280"/>
      <c r="G1145" s="280"/>
      <c r="H1145" s="282"/>
      <c r="I1145" s="283"/>
      <c r="J1145" s="150"/>
      <c r="K1145" s="150"/>
      <c r="L1145" s="150"/>
    </row>
    <row r="1146" spans="1:12" ht="18.75">
      <c r="A1146" s="234"/>
      <c r="B1146" s="234"/>
      <c r="C1146" s="234"/>
      <c r="D1146" s="281"/>
      <c r="E1146" s="234"/>
      <c r="F1146" s="234"/>
      <c r="G1146" s="234"/>
      <c r="H1146" s="234"/>
      <c r="I1146" s="276"/>
      <c r="J1146" s="150"/>
      <c r="K1146" s="150"/>
      <c r="L1146" s="150"/>
    </row>
    <row r="1147" spans="1:12" ht="18.75">
      <c r="A1147" s="234"/>
      <c r="B1147" s="279"/>
      <c r="C1147" s="12"/>
      <c r="D1147" s="12"/>
      <c r="E1147" s="12"/>
      <c r="F1147" s="12"/>
      <c r="G1147" s="12"/>
      <c r="H1147" s="12"/>
      <c r="I1147" s="283" t="s">
        <v>14</v>
      </c>
      <c r="J1147" s="150"/>
      <c r="K1147" s="150"/>
      <c r="L1147" s="150"/>
    </row>
    <row r="1148" spans="1:12" ht="19.5">
      <c r="A1148" s="284" t="s">
        <v>15</v>
      </c>
      <c r="B1148" s="285"/>
      <c r="C1148" s="20"/>
      <c r="D1148" s="20"/>
      <c r="E1148" s="20"/>
      <c r="F1148" s="20"/>
      <c r="G1148" s="20"/>
      <c r="H1148" s="20"/>
      <c r="I1148" s="286">
        <f>I1156+I1157+I1158+I1164</f>
        <v>80.9209</v>
      </c>
      <c r="J1148" s="150"/>
      <c r="K1148" s="150"/>
      <c r="L1148" s="150"/>
    </row>
    <row r="1149" spans="1:12" ht="18.75">
      <c r="A1149" s="287" t="s">
        <v>16</v>
      </c>
      <c r="B1149" s="288"/>
      <c r="C1149" s="288"/>
      <c r="D1149" s="288"/>
      <c r="E1149" s="288"/>
      <c r="F1149" s="288"/>
      <c r="G1149" s="288"/>
      <c r="H1149" s="288"/>
      <c r="I1149" s="289"/>
      <c r="J1149" s="150"/>
      <c r="K1149" s="150"/>
      <c r="L1149" s="150"/>
    </row>
    <row r="1150" spans="1:12" ht="93.75">
      <c r="A1150" s="290" t="s">
        <v>17</v>
      </c>
      <c r="B1150" s="291" t="s">
        <v>18</v>
      </c>
      <c r="C1150" s="292" t="s">
        <v>19</v>
      </c>
      <c r="D1150" s="293" t="s">
        <v>20</v>
      </c>
      <c r="E1150" s="293" t="s">
        <v>21</v>
      </c>
      <c r="F1150" s="293" t="s">
        <v>22</v>
      </c>
      <c r="G1150" s="292" t="s">
        <v>23</v>
      </c>
      <c r="H1150" s="288"/>
      <c r="I1150" s="289"/>
      <c r="J1150" s="150"/>
      <c r="K1150" s="150"/>
      <c r="L1150" s="150"/>
    </row>
    <row r="1151" spans="1:12" ht="18.75">
      <c r="A1151" s="294" t="s">
        <v>24</v>
      </c>
      <c r="B1151" s="295">
        <v>1</v>
      </c>
      <c r="C1151" s="295">
        <v>15612</v>
      </c>
      <c r="D1151" s="296">
        <f>159.27*0.923</f>
        <v>147.00621</v>
      </c>
      <c r="E1151" s="297">
        <f>D1151*60</f>
        <v>8820.3726</v>
      </c>
      <c r="F1151" s="292">
        <v>15</v>
      </c>
      <c r="G1151" s="295">
        <f>B1151*C1151/E1151*F1151</f>
        <v>26.54989881039719</v>
      </c>
      <c r="H1151" s="288"/>
      <c r="I1151" s="289"/>
      <c r="J1151" s="150"/>
      <c r="K1151" s="150"/>
      <c r="L1151" s="150"/>
    </row>
    <row r="1152" spans="1:12" ht="37.5">
      <c r="A1152" s="298" t="s">
        <v>25</v>
      </c>
      <c r="B1152" s="299">
        <v>1</v>
      </c>
      <c r="C1152" s="299">
        <v>11866</v>
      </c>
      <c r="D1152" s="296">
        <f>159.27*0.923</f>
        <v>147.00621</v>
      </c>
      <c r="E1152" s="300">
        <f>D1152*60</f>
        <v>8820.3726</v>
      </c>
      <c r="F1152" s="301">
        <v>15</v>
      </c>
      <c r="G1152" s="299">
        <f>B1152*C1152/E1152*F1152</f>
        <v>20.179419631320336</v>
      </c>
      <c r="H1152" s="288"/>
      <c r="I1152" s="289"/>
      <c r="J1152" s="150"/>
      <c r="K1152" s="150"/>
      <c r="L1152" s="150"/>
    </row>
    <row r="1153" spans="1:12" ht="18.75">
      <c r="A1153" s="302" t="s">
        <v>26</v>
      </c>
      <c r="B1153" s="303"/>
      <c r="C1153" s="304"/>
      <c r="D1153" s="304"/>
      <c r="E1153" s="304"/>
      <c r="F1153" s="304"/>
      <c r="G1153" s="305">
        <f>ROUND((G1151+G1152),2)</f>
        <v>46.73</v>
      </c>
      <c r="H1153" s="288"/>
      <c r="I1153" s="276"/>
      <c r="J1153" s="150"/>
      <c r="K1153" s="150"/>
      <c r="L1153" s="150"/>
    </row>
    <row r="1154" spans="1:12" ht="18.75">
      <c r="A1154" s="465" t="s">
        <v>751</v>
      </c>
      <c r="B1154" s="466"/>
      <c r="C1154" s="466"/>
      <c r="D1154" s="466"/>
      <c r="E1154" s="466"/>
      <c r="F1154" s="466"/>
      <c r="G1154" s="306"/>
      <c r="H1154" s="288"/>
      <c r="I1154" s="307">
        <f>G1153*G1154</f>
        <v>0</v>
      </c>
      <c r="J1154" s="150"/>
      <c r="K1154" s="150"/>
      <c r="L1154" s="150"/>
    </row>
    <row r="1155" spans="1:12" ht="18.75">
      <c r="A1155" s="463" t="s">
        <v>28</v>
      </c>
      <c r="B1155" s="464"/>
      <c r="C1155" s="464"/>
      <c r="D1155" s="464"/>
      <c r="E1155" s="464"/>
      <c r="F1155" s="308" t="s">
        <v>29</v>
      </c>
      <c r="G1155" s="309">
        <v>1.33</v>
      </c>
      <c r="H1155" s="303"/>
      <c r="I1155" s="310">
        <f>G1153*G1155</f>
        <v>62.1509</v>
      </c>
      <c r="J1155" s="150"/>
      <c r="K1155" s="150"/>
      <c r="L1155" s="150"/>
    </row>
    <row r="1156" spans="1:12" ht="19.5">
      <c r="A1156" s="311" t="s">
        <v>30</v>
      </c>
      <c r="B1156" s="303"/>
      <c r="C1156" s="303"/>
      <c r="D1156" s="303"/>
      <c r="E1156" s="303"/>
      <c r="F1156" s="303"/>
      <c r="G1156" s="312"/>
      <c r="H1156" s="303"/>
      <c r="I1156" s="286">
        <f>I1154+I1155</f>
        <v>62.1509</v>
      </c>
      <c r="J1156" s="150"/>
      <c r="K1156" s="150"/>
      <c r="L1156" s="150"/>
    </row>
    <row r="1157" spans="1:12" ht="19.5">
      <c r="A1157" s="311" t="s">
        <v>31</v>
      </c>
      <c r="B1157" s="313"/>
      <c r="C1157" s="303"/>
      <c r="D1157" s="303"/>
      <c r="E1157" s="303"/>
      <c r="F1157" s="303"/>
      <c r="G1157" s="314">
        <v>30.2</v>
      </c>
      <c r="H1157" s="303" t="s">
        <v>32</v>
      </c>
      <c r="I1157" s="286">
        <f>ROUND((I1156*G1157/100),2)</f>
        <v>18.77</v>
      </c>
      <c r="J1157" s="150"/>
      <c r="K1157" s="150"/>
      <c r="L1157" s="150"/>
    </row>
    <row r="1158" spans="1:12" ht="19.5">
      <c r="A1158" s="311" t="s">
        <v>33</v>
      </c>
      <c r="B1158" s="313"/>
      <c r="C1158" s="303"/>
      <c r="D1158" s="303"/>
      <c r="E1158" s="303"/>
      <c r="F1158" s="304" t="s">
        <v>34</v>
      </c>
      <c r="G1158" s="303"/>
      <c r="H1158" s="303"/>
      <c r="I1158" s="286">
        <f>ROUND(F1163,2)</f>
        <v>0</v>
      </c>
      <c r="J1158" s="150"/>
      <c r="K1158" s="150"/>
      <c r="L1158" s="150"/>
    </row>
    <row r="1159" spans="1:12" ht="56.25">
      <c r="A1159" s="315" t="s">
        <v>35</v>
      </c>
      <c r="B1159" s="316" t="s">
        <v>36</v>
      </c>
      <c r="C1159" s="317" t="s">
        <v>37</v>
      </c>
      <c r="D1159" s="318" t="s">
        <v>38</v>
      </c>
      <c r="E1159" s="318" t="s">
        <v>39</v>
      </c>
      <c r="F1159" s="318" t="s">
        <v>40</v>
      </c>
      <c r="G1159" s="288"/>
      <c r="H1159" s="288"/>
      <c r="I1159" s="289"/>
      <c r="J1159" s="150"/>
      <c r="K1159" s="150"/>
      <c r="L1159" s="150"/>
    </row>
    <row r="1160" spans="1:12" ht="18.75">
      <c r="A1160" s="294" t="s">
        <v>41</v>
      </c>
      <c r="B1160" s="295"/>
      <c r="C1160" s="295"/>
      <c r="D1160" s="319"/>
      <c r="E1160" s="320"/>
      <c r="F1160" s="320">
        <f>E1160*C1160</f>
        <v>0</v>
      </c>
      <c r="G1160" s="321"/>
      <c r="H1160" s="288"/>
      <c r="I1160" s="289"/>
      <c r="J1160" s="150"/>
      <c r="K1160" s="150"/>
      <c r="L1160" s="150"/>
    </row>
    <row r="1161" spans="1:12" ht="18.75">
      <c r="A1161" s="294" t="s">
        <v>43</v>
      </c>
      <c r="B1161" s="295"/>
      <c r="C1161" s="295"/>
      <c r="D1161" s="319"/>
      <c r="E1161" s="320"/>
      <c r="F1161" s="320">
        <f>E1161*C1161</f>
        <v>0</v>
      </c>
      <c r="G1161" s="321"/>
      <c r="H1161" s="288"/>
      <c r="I1161" s="289"/>
      <c r="J1161" s="150"/>
      <c r="K1161" s="150"/>
      <c r="L1161" s="150"/>
    </row>
    <row r="1162" spans="1:12" ht="37.5">
      <c r="A1162" s="294" t="s">
        <v>44</v>
      </c>
      <c r="B1162" s="295"/>
      <c r="C1162" s="295"/>
      <c r="D1162" s="319"/>
      <c r="E1162" s="320"/>
      <c r="F1162" s="320">
        <f>E1162*C1162</f>
        <v>0</v>
      </c>
      <c r="G1162" s="321"/>
      <c r="H1162" s="288"/>
      <c r="I1162" s="289"/>
      <c r="J1162" s="150"/>
      <c r="K1162" s="150"/>
      <c r="L1162" s="150"/>
    </row>
    <row r="1163" spans="1:12" ht="18.75">
      <c r="A1163" s="322" t="s">
        <v>46</v>
      </c>
      <c r="B1163" s="299"/>
      <c r="C1163" s="299"/>
      <c r="D1163" s="323"/>
      <c r="E1163" s="301"/>
      <c r="F1163" s="324">
        <f>SUM(F1160:F1162)</f>
        <v>0</v>
      </c>
      <c r="G1163" s="321"/>
      <c r="H1163" s="288"/>
      <c r="I1163" s="289"/>
      <c r="J1163" s="150"/>
      <c r="K1163" s="150"/>
      <c r="L1163" s="150"/>
    </row>
    <row r="1164" spans="1:12" ht="19.5">
      <c r="A1164" s="311" t="s">
        <v>47</v>
      </c>
      <c r="B1164" s="303"/>
      <c r="C1164" s="303"/>
      <c r="D1164" s="303"/>
      <c r="E1164" s="303"/>
      <c r="F1164" s="303"/>
      <c r="G1164" s="303"/>
      <c r="H1164" s="303"/>
      <c r="I1164" s="286">
        <f>ROUND(F1170,2)</f>
        <v>0</v>
      </c>
      <c r="J1164" s="150"/>
      <c r="K1164" s="150"/>
      <c r="L1164" s="150"/>
    </row>
    <row r="1165" spans="1:12" ht="93.75">
      <c r="A1165" s="325" t="s">
        <v>35</v>
      </c>
      <c r="B1165" s="326" t="s">
        <v>48</v>
      </c>
      <c r="C1165" s="327" t="s">
        <v>49</v>
      </c>
      <c r="D1165" s="326" t="s">
        <v>50</v>
      </c>
      <c r="E1165" s="288"/>
      <c r="F1165" s="288"/>
      <c r="G1165" s="288"/>
      <c r="H1165" s="288"/>
      <c r="I1165" s="289"/>
      <c r="J1165" s="150"/>
      <c r="K1165" s="150"/>
      <c r="L1165" s="150"/>
    </row>
    <row r="1166" spans="1:12" ht="18.75">
      <c r="A1166" s="328"/>
      <c r="B1166" s="329"/>
      <c r="C1166" s="291">
        <v>0</v>
      </c>
      <c r="D1166" s="330">
        <f>B1166*C1166/100</f>
        <v>0</v>
      </c>
      <c r="E1166" s="288"/>
      <c r="F1166" s="288"/>
      <c r="G1166" s="288"/>
      <c r="H1166" s="288"/>
      <c r="I1166" s="289"/>
      <c r="J1166" s="150"/>
      <c r="K1166" s="150"/>
      <c r="L1166" s="150"/>
    </row>
    <row r="1167" spans="1:12" ht="18.75">
      <c r="A1167" s="331"/>
      <c r="B1167" s="332"/>
      <c r="C1167" s="291">
        <v>0</v>
      </c>
      <c r="D1167" s="330">
        <f>B1167*C1167/100</f>
        <v>0</v>
      </c>
      <c r="E1167" s="288"/>
      <c r="F1167" s="288"/>
      <c r="G1167" s="288"/>
      <c r="H1167" s="288"/>
      <c r="I1167" s="289"/>
      <c r="J1167" s="150"/>
      <c r="K1167" s="150"/>
      <c r="L1167" s="150"/>
    </row>
    <row r="1168" spans="1:12" ht="18.75">
      <c r="A1168" s="319" t="s">
        <v>53</v>
      </c>
      <c r="B1168" s="319"/>
      <c r="C1168" s="319"/>
      <c r="D1168" s="330">
        <f>SUM(D1166:D1167)</f>
        <v>0</v>
      </c>
      <c r="E1168" s="288"/>
      <c r="F1168" s="288"/>
      <c r="G1168" s="288"/>
      <c r="H1168" s="288"/>
      <c r="I1168" s="289"/>
      <c r="J1168" s="150"/>
      <c r="K1168" s="150"/>
      <c r="L1168" s="150"/>
    </row>
    <row r="1169" spans="1:12" ht="131.25">
      <c r="A1169" s="333" t="s">
        <v>54</v>
      </c>
      <c r="B1169" s="319"/>
      <c r="C1169" s="293" t="s">
        <v>752</v>
      </c>
      <c r="D1169" s="319"/>
      <c r="E1169" s="334" t="s">
        <v>56</v>
      </c>
      <c r="F1169" s="467" t="s">
        <v>57</v>
      </c>
      <c r="G1169" s="468"/>
      <c r="H1169" s="288"/>
      <c r="I1169" s="289"/>
      <c r="J1169" s="150"/>
      <c r="K1169" s="150"/>
      <c r="L1169" s="150"/>
    </row>
    <row r="1170" spans="1:12" ht="19.5">
      <c r="A1170" s="330">
        <f>D1168</f>
        <v>0</v>
      </c>
      <c r="B1170" s="292"/>
      <c r="C1170" s="297">
        <f>D1151*60*12</f>
        <v>105844.4712</v>
      </c>
      <c r="D1170" s="292"/>
      <c r="E1170" s="292">
        <f>F1152</f>
        <v>15</v>
      </c>
      <c r="F1170" s="469">
        <f>(A1170/C1170*E1170)</f>
        <v>0</v>
      </c>
      <c r="G1170" s="470"/>
      <c r="H1170" s="288"/>
      <c r="I1170" s="289"/>
      <c r="J1170" s="150"/>
      <c r="K1170" s="150"/>
      <c r="L1170" s="150"/>
    </row>
    <row r="1171" spans="1:12" ht="19.5">
      <c r="A1171" s="335" t="s">
        <v>58</v>
      </c>
      <c r="B1171" s="336"/>
      <c r="C1171" s="288"/>
      <c r="D1171" s="337"/>
      <c r="E1171" s="338"/>
      <c r="F1171" s="288"/>
      <c r="G1171" s="288"/>
      <c r="H1171" s="288"/>
      <c r="I1171" s="339">
        <f>I1172+I1174+I1175</f>
        <v>74.02</v>
      </c>
      <c r="J1171" s="150"/>
      <c r="K1171" s="150"/>
      <c r="L1171" s="150"/>
    </row>
    <row r="1172" spans="1:12" ht="19.5">
      <c r="A1172" s="311" t="s">
        <v>59</v>
      </c>
      <c r="B1172" s="313"/>
      <c r="C1172" s="303"/>
      <c r="D1172" s="304"/>
      <c r="E1172" s="340"/>
      <c r="F1172" s="303"/>
      <c r="G1172" s="303"/>
      <c r="H1172" s="303"/>
      <c r="I1172" s="286">
        <v>24.59</v>
      </c>
      <c r="J1172" s="150"/>
      <c r="K1172" s="150"/>
      <c r="L1172" s="150"/>
    </row>
    <row r="1173" spans="1:12" ht="18.75">
      <c r="A1173" s="463" t="s">
        <v>60</v>
      </c>
      <c r="B1173" s="464"/>
      <c r="C1173" s="464"/>
      <c r="D1173" s="464"/>
      <c r="E1173" s="464"/>
      <c r="F1173" s="341" t="s">
        <v>61</v>
      </c>
      <c r="G1173" s="342">
        <v>1.05</v>
      </c>
      <c r="H1173" s="288"/>
      <c r="I1173" s="343"/>
      <c r="J1173" s="150"/>
      <c r="K1173" s="150"/>
      <c r="L1173" s="150"/>
    </row>
    <row r="1174" spans="1:12" ht="19.5">
      <c r="A1174" s="311" t="s">
        <v>62</v>
      </c>
      <c r="B1174" s="313"/>
      <c r="C1174" s="303"/>
      <c r="D1174" s="303"/>
      <c r="E1174" s="303"/>
      <c r="F1174" s="303"/>
      <c r="G1174" s="314">
        <v>30.2</v>
      </c>
      <c r="H1174" s="303" t="s">
        <v>32</v>
      </c>
      <c r="I1174" s="286">
        <f>ROUND(I1172*G1174%,2)</f>
        <v>7.43</v>
      </c>
      <c r="J1174" s="150"/>
      <c r="K1174" s="150"/>
      <c r="L1174" s="150"/>
    </row>
    <row r="1175" spans="1:12" ht="19.5">
      <c r="A1175" s="344" t="s">
        <v>63</v>
      </c>
      <c r="B1175" s="345"/>
      <c r="C1175" s="345"/>
      <c r="D1175" s="346"/>
      <c r="E1175" s="347"/>
      <c r="F1175" s="345"/>
      <c r="G1175" s="345"/>
      <c r="H1175" s="345"/>
      <c r="I1175" s="348">
        <v>42</v>
      </c>
      <c r="J1175" s="150"/>
      <c r="K1175" s="150"/>
      <c r="L1175" s="150"/>
    </row>
    <row r="1176" spans="1:12" ht="18.75">
      <c r="A1176" s="461" t="s">
        <v>64</v>
      </c>
      <c r="B1176" s="462"/>
      <c r="C1176" s="462"/>
      <c r="D1176" s="462"/>
      <c r="E1176" s="349"/>
      <c r="F1176" s="350" t="s">
        <v>65</v>
      </c>
      <c r="G1176" s="351">
        <v>1.92</v>
      </c>
      <c r="H1176" s="352"/>
      <c r="I1176" s="353"/>
      <c r="J1176" s="150"/>
      <c r="K1176" s="150"/>
      <c r="L1176" s="150"/>
    </row>
    <row r="1177" spans="1:12" ht="19.5">
      <c r="A1177" s="284" t="s">
        <v>66</v>
      </c>
      <c r="B1177" s="354"/>
      <c r="C1177" s="303"/>
      <c r="D1177" s="303"/>
      <c r="E1177" s="303"/>
      <c r="F1177" s="303"/>
      <c r="G1177" s="303"/>
      <c r="H1177" s="303"/>
      <c r="I1177" s="286">
        <f>I1171+I1148</f>
        <v>154.9409</v>
      </c>
      <c r="J1177" s="150"/>
      <c r="K1177" s="150"/>
      <c r="L1177" s="150"/>
    </row>
    <row r="1178" spans="1:12" ht="19.5">
      <c r="A1178" s="284" t="s">
        <v>72</v>
      </c>
      <c r="B1178" s="354"/>
      <c r="C1178" s="303"/>
      <c r="D1178" s="303"/>
      <c r="E1178" s="303"/>
      <c r="F1178" s="303"/>
      <c r="G1178" s="355">
        <f>I1179/I1177-1</f>
        <v>-0.03188893313515029</v>
      </c>
      <c r="H1178" s="303"/>
      <c r="I1178" s="286">
        <f>I1179-I1177</f>
        <v>-4.940899999999999</v>
      </c>
      <c r="J1178" s="150"/>
      <c r="K1178" s="150"/>
      <c r="L1178" s="150"/>
    </row>
    <row r="1179" spans="1:12" ht="19.5">
      <c r="A1179" s="284" t="s">
        <v>67</v>
      </c>
      <c r="B1179" s="354"/>
      <c r="C1179" s="303"/>
      <c r="D1179" s="303"/>
      <c r="E1179" s="303"/>
      <c r="F1179" s="303"/>
      <c r="G1179" s="303"/>
      <c r="H1179" s="303"/>
      <c r="I1179" s="286">
        <v>150</v>
      </c>
      <c r="J1179" s="150"/>
      <c r="K1179" s="150"/>
      <c r="L1179" s="150"/>
    </row>
    <row r="1180" spans="1:12" ht="18.75">
      <c r="A1180" s="234"/>
      <c r="B1180" s="234"/>
      <c r="C1180" s="234"/>
      <c r="D1180" s="234"/>
      <c r="E1180" s="234"/>
      <c r="F1180" s="234"/>
      <c r="G1180" s="234"/>
      <c r="H1180" s="234"/>
      <c r="I1180" s="276"/>
      <c r="J1180" s="150"/>
      <c r="K1180" s="150"/>
      <c r="L1180" s="150"/>
    </row>
    <row r="1181" spans="1:12" ht="18.75">
      <c r="A1181" s="278" t="s">
        <v>68</v>
      </c>
      <c r="B1181" s="234"/>
      <c r="C1181" s="234"/>
      <c r="D1181" s="234"/>
      <c r="E1181" s="234"/>
      <c r="F1181" s="234"/>
      <c r="G1181" s="352" t="s">
        <v>462</v>
      </c>
      <c r="H1181" s="234"/>
      <c r="I1181" s="276"/>
      <c r="J1181" s="150"/>
      <c r="K1181" s="150"/>
      <c r="L1181" s="150"/>
    </row>
    <row r="1182" spans="1:12" ht="18.75">
      <c r="A1182" s="234" t="s">
        <v>461</v>
      </c>
      <c r="B1182" s="234"/>
      <c r="C1182" s="234"/>
      <c r="D1182" s="234"/>
      <c r="E1182" s="234"/>
      <c r="F1182" s="234"/>
      <c r="G1182" s="234"/>
      <c r="H1182" s="234"/>
      <c r="I1182" s="276"/>
      <c r="J1182" s="150"/>
      <c r="K1182" s="150"/>
      <c r="L1182" s="150"/>
    </row>
    <row r="1183" spans="1:12" ht="18.75">
      <c r="A1183" s="234"/>
      <c r="B1183" s="234"/>
      <c r="C1183" s="234"/>
      <c r="D1183" s="234"/>
      <c r="E1183" s="234"/>
      <c r="F1183" s="234"/>
      <c r="G1183" s="234"/>
      <c r="H1183" s="234"/>
      <c r="I1183" s="276"/>
      <c r="J1183" s="150"/>
      <c r="K1183" s="150"/>
      <c r="L1183" s="150"/>
    </row>
    <row r="1184" spans="1:12" ht="18.75">
      <c r="A1184" s="234"/>
      <c r="B1184" s="234"/>
      <c r="C1184" s="234"/>
      <c r="D1184" s="234"/>
      <c r="E1184" s="234"/>
      <c r="F1184" s="234"/>
      <c r="G1184" s="234"/>
      <c r="H1184" s="234"/>
      <c r="I1184" s="276"/>
      <c r="J1184" s="150"/>
      <c r="K1184" s="150"/>
      <c r="L1184" s="150"/>
    </row>
    <row r="1185" spans="1:12" ht="18.75">
      <c r="A1185" s="234"/>
      <c r="B1185" s="234"/>
      <c r="C1185" s="234"/>
      <c r="D1185" s="234"/>
      <c r="E1185" s="234"/>
      <c r="F1185" s="234"/>
      <c r="G1185" s="234"/>
      <c r="H1185" s="234"/>
      <c r="I1185" s="276"/>
      <c r="J1185" s="150"/>
      <c r="K1185" s="150"/>
      <c r="L1185" s="150"/>
    </row>
    <row r="1186" spans="1:12" ht="18.75">
      <c r="A1186" s="234"/>
      <c r="B1186" s="234"/>
      <c r="C1186" s="234"/>
      <c r="D1186" s="234"/>
      <c r="E1186" s="234"/>
      <c r="F1186" s="234" t="s">
        <v>695</v>
      </c>
      <c r="G1186" s="234"/>
      <c r="H1186" s="234"/>
      <c r="I1186" s="276"/>
      <c r="J1186" s="150"/>
      <c r="K1186" s="150"/>
      <c r="L1186" s="150"/>
    </row>
    <row r="1187" spans="1:12" ht="18.75">
      <c r="A1187" s="234"/>
      <c r="B1187" s="234"/>
      <c r="C1187" s="234"/>
      <c r="D1187" s="234"/>
      <c r="E1187" s="234"/>
      <c r="F1187" s="234" t="s">
        <v>73</v>
      </c>
      <c r="G1187" s="234"/>
      <c r="H1187" s="276" t="s">
        <v>716</v>
      </c>
      <c r="I1187" s="150"/>
      <c r="J1187" s="150"/>
      <c r="K1187" s="150"/>
      <c r="L1187" s="150"/>
    </row>
    <row r="1188" spans="1:12" ht="18.75">
      <c r="A1188" s="234"/>
      <c r="B1188" s="234"/>
      <c r="C1188" s="234"/>
      <c r="D1188" s="234"/>
      <c r="E1188" s="234"/>
      <c r="F1188" s="234">
        <v>21</v>
      </c>
      <c r="G1188" s="234" t="s">
        <v>692</v>
      </c>
      <c r="H1188" s="234"/>
      <c r="I1188" s="276" t="s">
        <v>717</v>
      </c>
      <c r="J1188" s="150"/>
      <c r="K1188" s="150"/>
      <c r="L1188" s="150"/>
    </row>
    <row r="1189" spans="1:12" ht="18.75">
      <c r="A1189" s="12" t="s">
        <v>460</v>
      </c>
      <c r="B1189" s="12"/>
      <c r="C1189" s="12"/>
      <c r="D1189" s="12"/>
      <c r="E1189" s="12"/>
      <c r="F1189" s="12"/>
      <c r="G1189" s="12"/>
      <c r="H1189" s="12"/>
      <c r="I1189" s="277"/>
      <c r="J1189" s="150"/>
      <c r="K1189" s="150"/>
      <c r="L1189" s="150"/>
    </row>
    <row r="1190" spans="1:12" ht="18.75">
      <c r="A1190" s="234"/>
      <c r="B1190" s="12"/>
      <c r="C1190" s="12"/>
      <c r="D1190" s="12" t="s">
        <v>9</v>
      </c>
      <c r="E1190" s="12"/>
      <c r="F1190" s="12"/>
      <c r="G1190" s="12"/>
      <c r="H1190" s="12"/>
      <c r="I1190" s="277"/>
      <c r="J1190" s="150"/>
      <c r="K1190" s="150"/>
      <c r="L1190" s="150"/>
    </row>
    <row r="1191" spans="1:12" ht="18.75">
      <c r="A1191" s="278" t="s">
        <v>10</v>
      </c>
      <c r="B1191" s="276"/>
      <c r="C1191" s="276"/>
      <c r="D1191" s="358" t="s">
        <v>496</v>
      </c>
      <c r="E1191" s="12"/>
      <c r="F1191" s="12"/>
      <c r="G1191" s="12"/>
      <c r="H1191" s="12"/>
      <c r="I1191" s="276"/>
      <c r="J1191" s="150"/>
      <c r="K1191" s="150"/>
      <c r="L1191" s="150"/>
    </row>
    <row r="1192" spans="1:12" ht="18.75">
      <c r="A1192" s="280" t="s">
        <v>12</v>
      </c>
      <c r="B1192" s="276"/>
      <c r="C1192" s="276"/>
      <c r="D1192" s="280"/>
      <c r="E1192" s="234"/>
      <c r="F1192" s="280"/>
      <c r="G1192" s="280"/>
      <c r="H1192" s="282"/>
      <c r="I1192" s="283"/>
      <c r="J1192" s="150"/>
      <c r="K1192" s="150"/>
      <c r="L1192" s="150"/>
    </row>
    <row r="1193" spans="1:12" ht="18.75">
      <c r="A1193" s="234"/>
      <c r="B1193" s="234"/>
      <c r="C1193" s="234"/>
      <c r="D1193" s="281"/>
      <c r="E1193" s="234"/>
      <c r="F1193" s="234"/>
      <c r="G1193" s="234"/>
      <c r="H1193" s="234"/>
      <c r="I1193" s="276"/>
      <c r="J1193" s="150"/>
      <c r="K1193" s="150"/>
      <c r="L1193" s="150"/>
    </row>
    <row r="1194" spans="1:12" ht="18.75">
      <c r="A1194" s="234"/>
      <c r="B1194" s="279"/>
      <c r="C1194" s="12"/>
      <c r="D1194" s="12"/>
      <c r="E1194" s="12"/>
      <c r="F1194" s="12"/>
      <c r="G1194" s="12"/>
      <c r="H1194" s="12"/>
      <c r="I1194" s="283" t="s">
        <v>14</v>
      </c>
      <c r="J1194" s="150"/>
      <c r="K1194" s="150"/>
      <c r="L1194" s="150"/>
    </row>
    <row r="1195" spans="1:12" ht="19.5">
      <c r="A1195" s="284" t="s">
        <v>15</v>
      </c>
      <c r="B1195" s="285"/>
      <c r="C1195" s="20"/>
      <c r="D1195" s="20"/>
      <c r="E1195" s="20"/>
      <c r="F1195" s="20"/>
      <c r="G1195" s="20"/>
      <c r="H1195" s="20"/>
      <c r="I1195" s="286">
        <f>I1203+I1204+I1205+I1211</f>
        <v>80.9209</v>
      </c>
      <c r="J1195" s="150"/>
      <c r="K1195" s="150"/>
      <c r="L1195" s="150"/>
    </row>
    <row r="1196" spans="1:12" ht="18.75">
      <c r="A1196" s="287" t="s">
        <v>16</v>
      </c>
      <c r="B1196" s="288"/>
      <c r="C1196" s="288"/>
      <c r="D1196" s="288"/>
      <c r="E1196" s="288"/>
      <c r="F1196" s="288"/>
      <c r="G1196" s="288"/>
      <c r="H1196" s="288"/>
      <c r="I1196" s="289"/>
      <c r="J1196" s="150"/>
      <c r="K1196" s="150"/>
      <c r="L1196" s="150"/>
    </row>
    <row r="1197" spans="1:12" ht="93.75">
      <c r="A1197" s="290" t="s">
        <v>17</v>
      </c>
      <c r="B1197" s="291" t="s">
        <v>18</v>
      </c>
      <c r="C1197" s="292" t="s">
        <v>19</v>
      </c>
      <c r="D1197" s="293" t="s">
        <v>20</v>
      </c>
      <c r="E1197" s="293" t="s">
        <v>21</v>
      </c>
      <c r="F1197" s="293" t="s">
        <v>22</v>
      </c>
      <c r="G1197" s="292" t="s">
        <v>23</v>
      </c>
      <c r="H1197" s="288"/>
      <c r="I1197" s="289"/>
      <c r="J1197" s="150"/>
      <c r="K1197" s="150"/>
      <c r="L1197" s="150"/>
    </row>
    <row r="1198" spans="1:12" ht="18.75">
      <c r="A1198" s="294" t="s">
        <v>24</v>
      </c>
      <c r="B1198" s="295">
        <v>1</v>
      </c>
      <c r="C1198" s="295">
        <v>15612</v>
      </c>
      <c r="D1198" s="296">
        <f>159.27*0.923</f>
        <v>147.00621</v>
      </c>
      <c r="E1198" s="297">
        <f>D1198*60</f>
        <v>8820.3726</v>
      </c>
      <c r="F1198" s="292">
        <v>15</v>
      </c>
      <c r="G1198" s="295">
        <f>B1198*C1198/E1198*F1198</f>
        <v>26.54989881039719</v>
      </c>
      <c r="H1198" s="288"/>
      <c r="I1198" s="289"/>
      <c r="J1198" s="150"/>
      <c r="K1198" s="150"/>
      <c r="L1198" s="150"/>
    </row>
    <row r="1199" spans="1:12" ht="37.5">
      <c r="A1199" s="298" t="s">
        <v>25</v>
      </c>
      <c r="B1199" s="299">
        <v>1</v>
      </c>
      <c r="C1199" s="299">
        <v>11866</v>
      </c>
      <c r="D1199" s="296">
        <f>159.27*0.923</f>
        <v>147.00621</v>
      </c>
      <c r="E1199" s="300">
        <f>D1199*60</f>
        <v>8820.3726</v>
      </c>
      <c r="F1199" s="301">
        <v>15</v>
      </c>
      <c r="G1199" s="299">
        <f>B1199*C1199/E1199*F1199</f>
        <v>20.179419631320336</v>
      </c>
      <c r="H1199" s="288"/>
      <c r="I1199" s="289"/>
      <c r="J1199" s="150"/>
      <c r="K1199" s="150"/>
      <c r="L1199" s="150"/>
    </row>
    <row r="1200" spans="1:12" ht="18.75">
      <c r="A1200" s="302" t="s">
        <v>26</v>
      </c>
      <c r="B1200" s="303"/>
      <c r="C1200" s="304"/>
      <c r="D1200" s="304"/>
      <c r="E1200" s="304"/>
      <c r="F1200" s="304"/>
      <c r="G1200" s="305">
        <f>ROUND((G1198+G1199),2)</f>
        <v>46.73</v>
      </c>
      <c r="H1200" s="288"/>
      <c r="I1200" s="276"/>
      <c r="J1200" s="150"/>
      <c r="K1200" s="150"/>
      <c r="L1200" s="150"/>
    </row>
    <row r="1201" spans="1:12" ht="18.75">
      <c r="A1201" s="465" t="s">
        <v>751</v>
      </c>
      <c r="B1201" s="466"/>
      <c r="C1201" s="466"/>
      <c r="D1201" s="466"/>
      <c r="E1201" s="466"/>
      <c r="F1201" s="466"/>
      <c r="G1201" s="306"/>
      <c r="H1201" s="288"/>
      <c r="I1201" s="307">
        <f>G1200*G1201</f>
        <v>0</v>
      </c>
      <c r="J1201" s="150"/>
      <c r="K1201" s="150"/>
      <c r="L1201" s="150"/>
    </row>
    <row r="1202" spans="1:12" ht="18.75">
      <c r="A1202" s="463" t="s">
        <v>28</v>
      </c>
      <c r="B1202" s="464"/>
      <c r="C1202" s="464"/>
      <c r="D1202" s="464"/>
      <c r="E1202" s="464"/>
      <c r="F1202" s="308" t="s">
        <v>29</v>
      </c>
      <c r="G1202" s="309">
        <v>1.33</v>
      </c>
      <c r="H1202" s="303"/>
      <c r="I1202" s="310">
        <f>G1200*G1202</f>
        <v>62.1509</v>
      </c>
      <c r="J1202" s="150"/>
      <c r="K1202" s="150"/>
      <c r="L1202" s="150"/>
    </row>
    <row r="1203" spans="1:12" ht="19.5">
      <c r="A1203" s="311" t="s">
        <v>30</v>
      </c>
      <c r="B1203" s="303"/>
      <c r="C1203" s="303"/>
      <c r="D1203" s="303"/>
      <c r="E1203" s="303"/>
      <c r="F1203" s="303"/>
      <c r="G1203" s="312"/>
      <c r="H1203" s="303"/>
      <c r="I1203" s="286">
        <f>I1201+I1202</f>
        <v>62.1509</v>
      </c>
      <c r="J1203" s="150"/>
      <c r="K1203" s="150"/>
      <c r="L1203" s="150"/>
    </row>
    <row r="1204" spans="1:12" ht="19.5">
      <c r="A1204" s="311" t="s">
        <v>31</v>
      </c>
      <c r="B1204" s="313"/>
      <c r="C1204" s="303"/>
      <c r="D1204" s="303"/>
      <c r="E1204" s="303"/>
      <c r="F1204" s="303"/>
      <c r="G1204" s="314">
        <v>30.2</v>
      </c>
      <c r="H1204" s="303" t="s">
        <v>32</v>
      </c>
      <c r="I1204" s="286">
        <f>ROUND((I1203*G1204/100),2)</f>
        <v>18.77</v>
      </c>
      <c r="J1204" s="150"/>
      <c r="K1204" s="150"/>
      <c r="L1204" s="150"/>
    </row>
    <row r="1205" spans="1:12" ht="19.5">
      <c r="A1205" s="311" t="s">
        <v>33</v>
      </c>
      <c r="B1205" s="313"/>
      <c r="C1205" s="303"/>
      <c r="D1205" s="303"/>
      <c r="E1205" s="303"/>
      <c r="F1205" s="304" t="s">
        <v>34</v>
      </c>
      <c r="G1205" s="303"/>
      <c r="H1205" s="303"/>
      <c r="I1205" s="286">
        <f>ROUND(F1210,2)</f>
        <v>0</v>
      </c>
      <c r="J1205" s="150"/>
      <c r="K1205" s="150"/>
      <c r="L1205" s="150"/>
    </row>
    <row r="1206" spans="1:12" ht="56.25">
      <c r="A1206" s="315" t="s">
        <v>35</v>
      </c>
      <c r="B1206" s="316" t="s">
        <v>36</v>
      </c>
      <c r="C1206" s="317" t="s">
        <v>37</v>
      </c>
      <c r="D1206" s="318" t="s">
        <v>38</v>
      </c>
      <c r="E1206" s="318" t="s">
        <v>39</v>
      </c>
      <c r="F1206" s="318" t="s">
        <v>40</v>
      </c>
      <c r="G1206" s="288"/>
      <c r="H1206" s="288"/>
      <c r="I1206" s="289"/>
      <c r="J1206" s="150"/>
      <c r="K1206" s="150"/>
      <c r="L1206" s="150"/>
    </row>
    <row r="1207" spans="1:12" ht="18.75">
      <c r="A1207" s="294" t="s">
        <v>41</v>
      </c>
      <c r="B1207" s="295"/>
      <c r="C1207" s="295"/>
      <c r="D1207" s="319"/>
      <c r="E1207" s="320"/>
      <c r="F1207" s="320">
        <f>E1207*C1207</f>
        <v>0</v>
      </c>
      <c r="G1207" s="321"/>
      <c r="H1207" s="288"/>
      <c r="I1207" s="289"/>
      <c r="J1207" s="150"/>
      <c r="K1207" s="150"/>
      <c r="L1207" s="150"/>
    </row>
    <row r="1208" spans="1:12" ht="18.75">
      <c r="A1208" s="294" t="s">
        <v>43</v>
      </c>
      <c r="B1208" s="295"/>
      <c r="C1208" s="295"/>
      <c r="D1208" s="319"/>
      <c r="E1208" s="320"/>
      <c r="F1208" s="320">
        <f>E1208*C1208</f>
        <v>0</v>
      </c>
      <c r="G1208" s="321"/>
      <c r="H1208" s="288"/>
      <c r="I1208" s="289"/>
      <c r="J1208" s="150"/>
      <c r="K1208" s="150"/>
      <c r="L1208" s="150"/>
    </row>
    <row r="1209" spans="1:12" ht="37.5">
      <c r="A1209" s="294" t="s">
        <v>44</v>
      </c>
      <c r="B1209" s="295"/>
      <c r="C1209" s="295"/>
      <c r="D1209" s="319"/>
      <c r="E1209" s="320"/>
      <c r="F1209" s="320">
        <f>E1209*C1209</f>
        <v>0</v>
      </c>
      <c r="G1209" s="321"/>
      <c r="H1209" s="288"/>
      <c r="I1209" s="289"/>
      <c r="J1209" s="150"/>
      <c r="K1209" s="150"/>
      <c r="L1209" s="150"/>
    </row>
    <row r="1210" spans="1:12" ht="18.75">
      <c r="A1210" s="322" t="s">
        <v>46</v>
      </c>
      <c r="B1210" s="299"/>
      <c r="C1210" s="299"/>
      <c r="D1210" s="323"/>
      <c r="E1210" s="301"/>
      <c r="F1210" s="324">
        <f>SUM(F1207:F1209)</f>
        <v>0</v>
      </c>
      <c r="G1210" s="321"/>
      <c r="H1210" s="288"/>
      <c r="I1210" s="289"/>
      <c r="J1210" s="150"/>
      <c r="K1210" s="150"/>
      <c r="L1210" s="150"/>
    </row>
    <row r="1211" spans="1:12" ht="19.5">
      <c r="A1211" s="311" t="s">
        <v>47</v>
      </c>
      <c r="B1211" s="303"/>
      <c r="C1211" s="303"/>
      <c r="D1211" s="303"/>
      <c r="E1211" s="303"/>
      <c r="F1211" s="303"/>
      <c r="G1211" s="303"/>
      <c r="H1211" s="303"/>
      <c r="I1211" s="286">
        <f>ROUND(F1217,2)</f>
        <v>0</v>
      </c>
      <c r="J1211" s="150"/>
      <c r="K1211" s="150"/>
      <c r="L1211" s="150"/>
    </row>
    <row r="1212" spans="1:12" ht="93.75">
      <c r="A1212" s="325" t="s">
        <v>35</v>
      </c>
      <c r="B1212" s="326" t="s">
        <v>48</v>
      </c>
      <c r="C1212" s="327" t="s">
        <v>49</v>
      </c>
      <c r="D1212" s="326" t="s">
        <v>50</v>
      </c>
      <c r="E1212" s="288"/>
      <c r="F1212" s="288"/>
      <c r="G1212" s="288"/>
      <c r="H1212" s="288"/>
      <c r="I1212" s="289"/>
      <c r="J1212" s="150"/>
      <c r="K1212" s="150"/>
      <c r="L1212" s="150"/>
    </row>
    <row r="1213" spans="1:12" ht="18.75">
      <c r="A1213" s="328"/>
      <c r="B1213" s="329"/>
      <c r="C1213" s="291">
        <v>0</v>
      </c>
      <c r="D1213" s="330">
        <f>B1213*C1213/100</f>
        <v>0</v>
      </c>
      <c r="E1213" s="288"/>
      <c r="F1213" s="288"/>
      <c r="G1213" s="288"/>
      <c r="H1213" s="288"/>
      <c r="I1213" s="289"/>
      <c r="J1213" s="150"/>
      <c r="K1213" s="150"/>
      <c r="L1213" s="150"/>
    </row>
    <row r="1214" spans="1:12" ht="18.75">
      <c r="A1214" s="331"/>
      <c r="B1214" s="332"/>
      <c r="C1214" s="291">
        <v>0</v>
      </c>
      <c r="D1214" s="330">
        <f>B1214*C1214/100</f>
        <v>0</v>
      </c>
      <c r="E1214" s="288"/>
      <c r="F1214" s="288"/>
      <c r="G1214" s="288"/>
      <c r="H1214" s="288"/>
      <c r="I1214" s="289"/>
      <c r="J1214" s="150"/>
      <c r="K1214" s="150"/>
      <c r="L1214" s="150"/>
    </row>
    <row r="1215" spans="1:12" ht="18.75">
      <c r="A1215" s="319" t="s">
        <v>53</v>
      </c>
      <c r="B1215" s="319"/>
      <c r="C1215" s="319"/>
      <c r="D1215" s="330">
        <f>SUM(D1213:D1214)</f>
        <v>0</v>
      </c>
      <c r="E1215" s="288"/>
      <c r="F1215" s="288"/>
      <c r="G1215" s="288"/>
      <c r="H1215" s="288"/>
      <c r="I1215" s="289"/>
      <c r="J1215" s="150"/>
      <c r="K1215" s="150"/>
      <c r="L1215" s="150"/>
    </row>
    <row r="1216" spans="1:12" ht="131.25">
      <c r="A1216" s="333" t="s">
        <v>54</v>
      </c>
      <c r="B1216" s="319"/>
      <c r="C1216" s="293" t="s">
        <v>752</v>
      </c>
      <c r="D1216" s="319"/>
      <c r="E1216" s="334" t="s">
        <v>56</v>
      </c>
      <c r="F1216" s="467" t="s">
        <v>57</v>
      </c>
      <c r="G1216" s="468"/>
      <c r="H1216" s="288"/>
      <c r="I1216" s="289"/>
      <c r="J1216" s="150"/>
      <c r="K1216" s="150"/>
      <c r="L1216" s="150"/>
    </row>
    <row r="1217" spans="1:12" ht="19.5">
      <c r="A1217" s="330">
        <f>D1215</f>
        <v>0</v>
      </c>
      <c r="B1217" s="292"/>
      <c r="C1217" s="297">
        <f>D1198*60*12</f>
        <v>105844.4712</v>
      </c>
      <c r="D1217" s="292"/>
      <c r="E1217" s="292">
        <f>F1199</f>
        <v>15</v>
      </c>
      <c r="F1217" s="469">
        <f>(A1217/C1217*E1217)</f>
        <v>0</v>
      </c>
      <c r="G1217" s="470"/>
      <c r="H1217" s="288"/>
      <c r="I1217" s="289"/>
      <c r="J1217" s="150"/>
      <c r="K1217" s="150"/>
      <c r="L1217" s="150"/>
    </row>
    <row r="1218" spans="1:12" ht="19.5">
      <c r="A1218" s="335" t="s">
        <v>58</v>
      </c>
      <c r="B1218" s="336"/>
      <c r="C1218" s="288"/>
      <c r="D1218" s="337"/>
      <c r="E1218" s="338"/>
      <c r="F1218" s="288"/>
      <c r="G1218" s="288"/>
      <c r="H1218" s="288"/>
      <c r="I1218" s="339">
        <v>75</v>
      </c>
      <c r="J1218" s="150"/>
      <c r="K1218" s="150"/>
      <c r="L1218" s="150"/>
    </row>
    <row r="1219" spans="1:12" ht="19.5">
      <c r="A1219" s="311" t="s">
        <v>59</v>
      </c>
      <c r="B1219" s="313"/>
      <c r="C1219" s="303"/>
      <c r="D1219" s="304"/>
      <c r="E1219" s="340"/>
      <c r="F1219" s="303"/>
      <c r="G1219" s="303"/>
      <c r="H1219" s="303"/>
      <c r="I1219" s="286">
        <v>24.59</v>
      </c>
      <c r="J1219" s="150"/>
      <c r="K1219" s="150"/>
      <c r="L1219" s="150"/>
    </row>
    <row r="1220" spans="1:12" ht="18.75">
      <c r="A1220" s="463" t="s">
        <v>60</v>
      </c>
      <c r="B1220" s="464"/>
      <c r="C1220" s="464"/>
      <c r="D1220" s="464"/>
      <c r="E1220" s="464"/>
      <c r="F1220" s="341" t="s">
        <v>61</v>
      </c>
      <c r="G1220" s="342">
        <v>1.05</v>
      </c>
      <c r="H1220" s="288"/>
      <c r="I1220" s="343"/>
      <c r="J1220" s="150"/>
      <c r="K1220" s="150"/>
      <c r="L1220" s="150"/>
    </row>
    <row r="1221" spans="1:12" ht="19.5">
      <c r="A1221" s="311" t="s">
        <v>62</v>
      </c>
      <c r="B1221" s="313"/>
      <c r="C1221" s="303"/>
      <c r="D1221" s="303"/>
      <c r="E1221" s="303"/>
      <c r="F1221" s="303"/>
      <c r="G1221" s="314">
        <v>30.2</v>
      </c>
      <c r="H1221" s="303" t="s">
        <v>32</v>
      </c>
      <c r="I1221" s="286">
        <f>ROUND(I1219*G1221%,2)</f>
        <v>7.43</v>
      </c>
      <c r="J1221" s="150"/>
      <c r="K1221" s="150"/>
      <c r="L1221" s="150"/>
    </row>
    <row r="1222" spans="1:12" ht="19.5">
      <c r="A1222" s="344" t="s">
        <v>63</v>
      </c>
      <c r="B1222" s="345"/>
      <c r="C1222" s="345"/>
      <c r="D1222" s="346"/>
      <c r="E1222" s="347"/>
      <c r="F1222" s="345"/>
      <c r="G1222" s="345"/>
      <c r="H1222" s="345"/>
      <c r="I1222" s="348">
        <v>28</v>
      </c>
      <c r="J1222" s="150"/>
      <c r="K1222" s="150"/>
      <c r="L1222" s="150"/>
    </row>
    <row r="1223" spans="1:12" ht="18.75">
      <c r="A1223" s="461" t="s">
        <v>64</v>
      </c>
      <c r="B1223" s="462"/>
      <c r="C1223" s="462"/>
      <c r="D1223" s="462"/>
      <c r="E1223" s="349"/>
      <c r="F1223" s="350" t="s">
        <v>65</v>
      </c>
      <c r="G1223" s="351">
        <v>1.92</v>
      </c>
      <c r="H1223" s="352"/>
      <c r="I1223" s="353"/>
      <c r="J1223" s="150"/>
      <c r="K1223" s="150"/>
      <c r="L1223" s="150"/>
    </row>
    <row r="1224" spans="1:12" ht="19.5">
      <c r="A1224" s="284" t="s">
        <v>66</v>
      </c>
      <c r="B1224" s="354"/>
      <c r="C1224" s="303"/>
      <c r="D1224" s="303"/>
      <c r="E1224" s="303"/>
      <c r="F1224" s="303"/>
      <c r="G1224" s="303"/>
      <c r="H1224" s="303"/>
      <c r="I1224" s="286">
        <f>I1218+I1195</f>
        <v>155.92090000000002</v>
      </c>
      <c r="J1224" s="150"/>
      <c r="K1224" s="150"/>
      <c r="L1224" s="150"/>
    </row>
    <row r="1225" spans="1:12" ht="19.5">
      <c r="A1225" s="284" t="s">
        <v>72</v>
      </c>
      <c r="B1225" s="354"/>
      <c r="C1225" s="303"/>
      <c r="D1225" s="303"/>
      <c r="E1225" s="303"/>
      <c r="F1225" s="303"/>
      <c r="G1225" s="355">
        <f>I1226/I1224-1</f>
        <v>0.00050730851348324</v>
      </c>
      <c r="H1225" s="303"/>
      <c r="I1225" s="286">
        <f>I1226-I1224</f>
        <v>0.07909999999998263</v>
      </c>
      <c r="J1225" s="150"/>
      <c r="K1225" s="150"/>
      <c r="L1225" s="150"/>
    </row>
    <row r="1226" spans="1:12" ht="19.5">
      <c r="A1226" s="284" t="s">
        <v>67</v>
      </c>
      <c r="B1226" s="354"/>
      <c r="C1226" s="303"/>
      <c r="D1226" s="303"/>
      <c r="E1226" s="303"/>
      <c r="F1226" s="303"/>
      <c r="G1226" s="303"/>
      <c r="H1226" s="303"/>
      <c r="I1226" s="286">
        <v>156</v>
      </c>
      <c r="J1226" s="150"/>
      <c r="K1226" s="150"/>
      <c r="L1226" s="150"/>
    </row>
    <row r="1227" spans="1:12" ht="18.75">
      <c r="A1227" s="234"/>
      <c r="B1227" s="234"/>
      <c r="C1227" s="234"/>
      <c r="D1227" s="234"/>
      <c r="E1227" s="234"/>
      <c r="F1227" s="234"/>
      <c r="G1227" s="234"/>
      <c r="H1227" s="234"/>
      <c r="I1227" s="276"/>
      <c r="J1227" s="150"/>
      <c r="K1227" s="150"/>
      <c r="L1227" s="150"/>
    </row>
    <row r="1228" spans="1:12" ht="18.75">
      <c r="A1228" s="278" t="s">
        <v>68</v>
      </c>
      <c r="B1228" s="234"/>
      <c r="C1228" s="234"/>
      <c r="D1228" s="234"/>
      <c r="E1228" s="234"/>
      <c r="F1228" s="234"/>
      <c r="G1228" s="352" t="s">
        <v>462</v>
      </c>
      <c r="H1228" s="234"/>
      <c r="I1228" s="276"/>
      <c r="J1228" s="150"/>
      <c r="K1228" s="150"/>
      <c r="L1228" s="150"/>
    </row>
    <row r="1229" spans="1:12" ht="18.75">
      <c r="A1229" s="234" t="s">
        <v>461</v>
      </c>
      <c r="B1229" s="234"/>
      <c r="C1229" s="234"/>
      <c r="D1229" s="234"/>
      <c r="E1229" s="234"/>
      <c r="F1229" s="234"/>
      <c r="G1229" s="234"/>
      <c r="H1229" s="234"/>
      <c r="I1229" s="276"/>
      <c r="J1229" s="150"/>
      <c r="K1229" s="150"/>
      <c r="L1229" s="150"/>
    </row>
    <row r="1230" spans="1:12" ht="18.75">
      <c r="A1230" s="234"/>
      <c r="B1230" s="234"/>
      <c r="C1230" s="234"/>
      <c r="D1230" s="234"/>
      <c r="E1230" s="234"/>
      <c r="F1230" s="234"/>
      <c r="G1230" s="234"/>
      <c r="H1230" s="234"/>
      <c r="I1230" s="276"/>
      <c r="J1230" s="150"/>
      <c r="K1230" s="150"/>
      <c r="L1230" s="150"/>
    </row>
    <row r="1231" spans="1:12" ht="18.75">
      <c r="A1231" s="234"/>
      <c r="B1231" s="234"/>
      <c r="C1231" s="234"/>
      <c r="D1231" s="234"/>
      <c r="E1231" s="234"/>
      <c r="F1231" s="234"/>
      <c r="G1231" s="234"/>
      <c r="H1231" s="234"/>
      <c r="I1231" s="276"/>
      <c r="J1231" s="150"/>
      <c r="K1231" s="150"/>
      <c r="L1231" s="150"/>
    </row>
    <row r="1232" spans="1:12" ht="18.75">
      <c r="A1232" s="234"/>
      <c r="B1232" s="234"/>
      <c r="C1232" s="234"/>
      <c r="D1232" s="234"/>
      <c r="E1232" s="234"/>
      <c r="F1232" s="234"/>
      <c r="G1232" s="234"/>
      <c r="H1232" s="234"/>
      <c r="I1232" s="276"/>
      <c r="J1232" s="150"/>
      <c r="K1232" s="150"/>
      <c r="L1232" s="150"/>
    </row>
    <row r="1233" spans="1:12" ht="18.75">
      <c r="A1233" s="234"/>
      <c r="B1233" s="234"/>
      <c r="C1233" s="234"/>
      <c r="D1233" s="234"/>
      <c r="E1233" s="234"/>
      <c r="F1233" s="234"/>
      <c r="G1233" s="234"/>
      <c r="H1233" s="234"/>
      <c r="I1233" s="276"/>
      <c r="J1233" s="150"/>
      <c r="K1233" s="150"/>
      <c r="L1233" s="150"/>
    </row>
    <row r="1234" spans="1:12" ht="18.75">
      <c r="A1234" s="234"/>
      <c r="B1234" s="234"/>
      <c r="C1234" s="234"/>
      <c r="D1234" s="234"/>
      <c r="E1234" s="234"/>
      <c r="F1234" s="234"/>
      <c r="G1234" s="234"/>
      <c r="H1234" s="234"/>
      <c r="I1234" s="276"/>
      <c r="J1234" s="150"/>
      <c r="K1234" s="150"/>
      <c r="L1234" s="150"/>
    </row>
    <row r="1235" spans="1:12" ht="18.75">
      <c r="A1235" s="234"/>
      <c r="B1235" s="234"/>
      <c r="C1235" s="234"/>
      <c r="D1235" s="234"/>
      <c r="E1235" s="234"/>
      <c r="F1235" s="234"/>
      <c r="G1235" s="234"/>
      <c r="H1235" s="234"/>
      <c r="I1235" s="276"/>
      <c r="J1235" s="150"/>
      <c r="K1235" s="150"/>
      <c r="L1235" s="150"/>
    </row>
    <row r="1236" spans="1:12" ht="18.75">
      <c r="A1236" s="234"/>
      <c r="B1236" s="234"/>
      <c r="C1236" s="234"/>
      <c r="D1236" s="234"/>
      <c r="E1236" s="234"/>
      <c r="F1236" s="234" t="s">
        <v>695</v>
      </c>
      <c r="G1236" s="234"/>
      <c r="H1236" s="234"/>
      <c r="I1236" s="276"/>
      <c r="J1236" s="150"/>
      <c r="K1236" s="150"/>
      <c r="L1236" s="150"/>
    </row>
    <row r="1237" spans="1:12" ht="18.75">
      <c r="A1237" s="234"/>
      <c r="B1237" s="234"/>
      <c r="C1237" s="234"/>
      <c r="D1237" s="234"/>
      <c r="E1237" s="234"/>
      <c r="F1237" s="234" t="s">
        <v>73</v>
      </c>
      <c r="G1237" s="234"/>
      <c r="H1237" s="276" t="s">
        <v>716</v>
      </c>
      <c r="I1237" s="150"/>
      <c r="J1237" s="150"/>
      <c r="K1237" s="150"/>
      <c r="L1237" s="150"/>
    </row>
    <row r="1238" spans="1:12" ht="18.75">
      <c r="A1238" s="234"/>
      <c r="B1238" s="234"/>
      <c r="C1238" s="234"/>
      <c r="D1238" s="234"/>
      <c r="E1238" s="234"/>
      <c r="F1238" s="234">
        <v>21</v>
      </c>
      <c r="G1238" s="234" t="s">
        <v>692</v>
      </c>
      <c r="H1238" s="234"/>
      <c r="I1238" s="276" t="s">
        <v>717</v>
      </c>
      <c r="J1238" s="150"/>
      <c r="K1238" s="150"/>
      <c r="L1238" s="150"/>
    </row>
    <row r="1239" spans="1:12" ht="18.75">
      <c r="A1239" s="12" t="s">
        <v>460</v>
      </c>
      <c r="B1239" s="12"/>
      <c r="C1239" s="12"/>
      <c r="D1239" s="12"/>
      <c r="E1239" s="12"/>
      <c r="F1239" s="12"/>
      <c r="G1239" s="12"/>
      <c r="H1239" s="12"/>
      <c r="I1239" s="277"/>
      <c r="J1239" s="150"/>
      <c r="K1239" s="150"/>
      <c r="L1239" s="150"/>
    </row>
    <row r="1240" spans="1:12" ht="18.75">
      <c r="A1240" s="234"/>
      <c r="B1240" s="12"/>
      <c r="C1240" s="12"/>
      <c r="D1240" s="12" t="s">
        <v>9</v>
      </c>
      <c r="E1240" s="12"/>
      <c r="F1240" s="12"/>
      <c r="G1240" s="12"/>
      <c r="H1240" s="12"/>
      <c r="I1240" s="277"/>
      <c r="J1240" s="150"/>
      <c r="K1240" s="150"/>
      <c r="L1240" s="150"/>
    </row>
    <row r="1241" spans="1:12" ht="18.75">
      <c r="A1241" s="278" t="s">
        <v>10</v>
      </c>
      <c r="B1241" s="276"/>
      <c r="C1241" s="276"/>
      <c r="D1241" s="358" t="s">
        <v>497</v>
      </c>
      <c r="E1241" s="268"/>
      <c r="F1241" s="12"/>
      <c r="G1241" s="12"/>
      <c r="H1241" s="12"/>
      <c r="I1241" s="276"/>
      <c r="J1241" s="150"/>
      <c r="K1241" s="150"/>
      <c r="L1241" s="150"/>
    </row>
    <row r="1242" spans="1:12" ht="18.75">
      <c r="A1242" s="280" t="s">
        <v>12</v>
      </c>
      <c r="B1242" s="276"/>
      <c r="C1242" s="276"/>
      <c r="D1242" s="361"/>
      <c r="E1242" s="362"/>
      <c r="F1242" s="280"/>
      <c r="G1242" s="280"/>
      <c r="H1242" s="282"/>
      <c r="I1242" s="283"/>
      <c r="J1242" s="150"/>
      <c r="K1242" s="150"/>
      <c r="L1242" s="150"/>
    </row>
    <row r="1243" spans="1:12" ht="18.75">
      <c r="A1243" s="234"/>
      <c r="B1243" s="234"/>
      <c r="C1243" s="234"/>
      <c r="D1243" s="281"/>
      <c r="E1243" s="234"/>
      <c r="F1243" s="234"/>
      <c r="G1243" s="234"/>
      <c r="H1243" s="234"/>
      <c r="I1243" s="276"/>
      <c r="J1243" s="150"/>
      <c r="K1243" s="150"/>
      <c r="L1243" s="150"/>
    </row>
    <row r="1244" spans="1:12" ht="18.75">
      <c r="A1244" s="234"/>
      <c r="B1244" s="279"/>
      <c r="C1244" s="12"/>
      <c r="D1244" s="12"/>
      <c r="E1244" s="12"/>
      <c r="F1244" s="12"/>
      <c r="G1244" s="12"/>
      <c r="H1244" s="12"/>
      <c r="I1244" s="283" t="s">
        <v>14</v>
      </c>
      <c r="J1244" s="150"/>
      <c r="K1244" s="150"/>
      <c r="L1244" s="150"/>
    </row>
    <row r="1245" spans="1:12" ht="19.5">
      <c r="A1245" s="284" t="s">
        <v>15</v>
      </c>
      <c r="B1245" s="285"/>
      <c r="C1245" s="20"/>
      <c r="D1245" s="20"/>
      <c r="E1245" s="20"/>
      <c r="F1245" s="20"/>
      <c r="G1245" s="20"/>
      <c r="H1245" s="20"/>
      <c r="I1245" s="286">
        <f>I1253+I1254+I1255+I1261</f>
        <v>80.9209</v>
      </c>
      <c r="J1245" s="150"/>
      <c r="K1245" s="150"/>
      <c r="L1245" s="150"/>
    </row>
    <row r="1246" spans="1:12" ht="18.75">
      <c r="A1246" s="287" t="s">
        <v>16</v>
      </c>
      <c r="B1246" s="288"/>
      <c r="C1246" s="288"/>
      <c r="D1246" s="288"/>
      <c r="E1246" s="288"/>
      <c r="F1246" s="288"/>
      <c r="G1246" s="288"/>
      <c r="H1246" s="288"/>
      <c r="I1246" s="289"/>
      <c r="J1246" s="150"/>
      <c r="K1246" s="150"/>
      <c r="L1246" s="150"/>
    </row>
    <row r="1247" spans="1:12" ht="93.75">
      <c r="A1247" s="290" t="s">
        <v>17</v>
      </c>
      <c r="B1247" s="291" t="s">
        <v>18</v>
      </c>
      <c r="C1247" s="292" t="s">
        <v>19</v>
      </c>
      <c r="D1247" s="293" t="s">
        <v>20</v>
      </c>
      <c r="E1247" s="293" t="s">
        <v>21</v>
      </c>
      <c r="F1247" s="293" t="s">
        <v>22</v>
      </c>
      <c r="G1247" s="292" t="s">
        <v>23</v>
      </c>
      <c r="H1247" s="288"/>
      <c r="I1247" s="289"/>
      <c r="J1247" s="150"/>
      <c r="K1247" s="150"/>
      <c r="L1247" s="150"/>
    </row>
    <row r="1248" spans="1:12" ht="18.75">
      <c r="A1248" s="294" t="s">
        <v>24</v>
      </c>
      <c r="B1248" s="295">
        <v>1</v>
      </c>
      <c r="C1248" s="295">
        <v>15612</v>
      </c>
      <c r="D1248" s="296">
        <f>159.27*0.923</f>
        <v>147.00621</v>
      </c>
      <c r="E1248" s="297">
        <f>D1248*60</f>
        <v>8820.3726</v>
      </c>
      <c r="F1248" s="292">
        <v>15</v>
      </c>
      <c r="G1248" s="295">
        <f>B1248*C1248/E1248*F1248</f>
        <v>26.54989881039719</v>
      </c>
      <c r="H1248" s="288"/>
      <c r="I1248" s="289"/>
      <c r="J1248" s="150"/>
      <c r="K1248" s="150"/>
      <c r="L1248" s="150"/>
    </row>
    <row r="1249" spans="1:12" ht="37.5">
      <c r="A1249" s="298" t="s">
        <v>25</v>
      </c>
      <c r="B1249" s="299">
        <v>1</v>
      </c>
      <c r="C1249" s="299">
        <v>11866</v>
      </c>
      <c r="D1249" s="296">
        <f>159.27*0.923</f>
        <v>147.00621</v>
      </c>
      <c r="E1249" s="300">
        <f>D1249*60</f>
        <v>8820.3726</v>
      </c>
      <c r="F1249" s="301">
        <v>15</v>
      </c>
      <c r="G1249" s="299">
        <f>B1249*C1249/E1249*F1249</f>
        <v>20.179419631320336</v>
      </c>
      <c r="H1249" s="288"/>
      <c r="I1249" s="289"/>
      <c r="J1249" s="150"/>
      <c r="K1249" s="150"/>
      <c r="L1249" s="150"/>
    </row>
    <row r="1250" spans="1:12" ht="18.75">
      <c r="A1250" s="302" t="s">
        <v>26</v>
      </c>
      <c r="B1250" s="303"/>
      <c r="C1250" s="304"/>
      <c r="D1250" s="304"/>
      <c r="E1250" s="304"/>
      <c r="F1250" s="304"/>
      <c r="G1250" s="305">
        <f>ROUND((G1248+G1249),2)</f>
        <v>46.73</v>
      </c>
      <c r="H1250" s="288"/>
      <c r="I1250" s="276"/>
      <c r="J1250" s="150"/>
      <c r="K1250" s="150"/>
      <c r="L1250" s="150"/>
    </row>
    <row r="1251" spans="1:12" ht="18.75">
      <c r="A1251" s="465" t="s">
        <v>751</v>
      </c>
      <c r="B1251" s="466"/>
      <c r="C1251" s="466"/>
      <c r="D1251" s="466"/>
      <c r="E1251" s="466"/>
      <c r="F1251" s="466"/>
      <c r="G1251" s="306"/>
      <c r="H1251" s="288"/>
      <c r="I1251" s="307">
        <f>G1250*G1251</f>
        <v>0</v>
      </c>
      <c r="J1251" s="150"/>
      <c r="K1251" s="150"/>
      <c r="L1251" s="150"/>
    </row>
    <row r="1252" spans="1:12" ht="18.75">
      <c r="A1252" s="463" t="s">
        <v>28</v>
      </c>
      <c r="B1252" s="464"/>
      <c r="C1252" s="464"/>
      <c r="D1252" s="464"/>
      <c r="E1252" s="464"/>
      <c r="F1252" s="308" t="s">
        <v>29</v>
      </c>
      <c r="G1252" s="309">
        <v>1.33</v>
      </c>
      <c r="H1252" s="303"/>
      <c r="I1252" s="310">
        <f>G1250*G1252</f>
        <v>62.1509</v>
      </c>
      <c r="J1252" s="150"/>
      <c r="K1252" s="150"/>
      <c r="L1252" s="150"/>
    </row>
    <row r="1253" spans="1:12" ht="19.5">
      <c r="A1253" s="311" t="s">
        <v>30</v>
      </c>
      <c r="B1253" s="303"/>
      <c r="C1253" s="303"/>
      <c r="D1253" s="303"/>
      <c r="E1253" s="303"/>
      <c r="F1253" s="303"/>
      <c r="G1253" s="312"/>
      <c r="H1253" s="303"/>
      <c r="I1253" s="286">
        <f>I1251+I1252</f>
        <v>62.1509</v>
      </c>
      <c r="J1253" s="150"/>
      <c r="K1253" s="150"/>
      <c r="L1253" s="150"/>
    </row>
    <row r="1254" spans="1:12" ht="19.5">
      <c r="A1254" s="311" t="s">
        <v>31</v>
      </c>
      <c r="B1254" s="313"/>
      <c r="C1254" s="303"/>
      <c r="D1254" s="303"/>
      <c r="E1254" s="303"/>
      <c r="F1254" s="303"/>
      <c r="G1254" s="314">
        <v>30.2</v>
      </c>
      <c r="H1254" s="303" t="s">
        <v>32</v>
      </c>
      <c r="I1254" s="286">
        <f>ROUND((I1253*G1254/100),2)</f>
        <v>18.77</v>
      </c>
      <c r="J1254" s="150"/>
      <c r="K1254" s="150"/>
      <c r="L1254" s="150"/>
    </row>
    <row r="1255" spans="1:12" ht="19.5">
      <c r="A1255" s="311" t="s">
        <v>33</v>
      </c>
      <c r="B1255" s="313"/>
      <c r="C1255" s="303"/>
      <c r="D1255" s="303"/>
      <c r="E1255" s="303"/>
      <c r="F1255" s="304" t="s">
        <v>34</v>
      </c>
      <c r="G1255" s="303"/>
      <c r="H1255" s="303"/>
      <c r="I1255" s="286">
        <f>ROUND(F1260,2)</f>
        <v>0</v>
      </c>
      <c r="J1255" s="150"/>
      <c r="K1255" s="150"/>
      <c r="L1255" s="150"/>
    </row>
    <row r="1256" spans="1:12" ht="56.25">
      <c r="A1256" s="315" t="s">
        <v>35</v>
      </c>
      <c r="B1256" s="316" t="s">
        <v>36</v>
      </c>
      <c r="C1256" s="317" t="s">
        <v>37</v>
      </c>
      <c r="D1256" s="318" t="s">
        <v>38</v>
      </c>
      <c r="E1256" s="318" t="s">
        <v>39</v>
      </c>
      <c r="F1256" s="318" t="s">
        <v>40</v>
      </c>
      <c r="G1256" s="288"/>
      <c r="H1256" s="288"/>
      <c r="I1256" s="289"/>
      <c r="J1256" s="150"/>
      <c r="K1256" s="150"/>
      <c r="L1256" s="150"/>
    </row>
    <row r="1257" spans="1:12" ht="18.75">
      <c r="A1257" s="294" t="s">
        <v>41</v>
      </c>
      <c r="B1257" s="295"/>
      <c r="C1257" s="295"/>
      <c r="D1257" s="319"/>
      <c r="E1257" s="320"/>
      <c r="F1257" s="320">
        <f>E1257*C1257</f>
        <v>0</v>
      </c>
      <c r="G1257" s="321"/>
      <c r="H1257" s="288"/>
      <c r="I1257" s="289"/>
      <c r="J1257" s="150"/>
      <c r="K1257" s="150"/>
      <c r="L1257" s="150"/>
    </row>
    <row r="1258" spans="1:12" ht="18.75">
      <c r="A1258" s="294" t="s">
        <v>43</v>
      </c>
      <c r="B1258" s="295"/>
      <c r="C1258" s="295"/>
      <c r="D1258" s="319"/>
      <c r="E1258" s="320"/>
      <c r="F1258" s="320">
        <f>E1258*C1258</f>
        <v>0</v>
      </c>
      <c r="G1258" s="321"/>
      <c r="H1258" s="288"/>
      <c r="I1258" s="289"/>
      <c r="J1258" s="150"/>
      <c r="K1258" s="150"/>
      <c r="L1258" s="150"/>
    </row>
    <row r="1259" spans="1:12" ht="37.5">
      <c r="A1259" s="294" t="s">
        <v>44</v>
      </c>
      <c r="B1259" s="295"/>
      <c r="C1259" s="295"/>
      <c r="D1259" s="319"/>
      <c r="E1259" s="320"/>
      <c r="F1259" s="320">
        <f>E1259*C1259</f>
        <v>0</v>
      </c>
      <c r="G1259" s="321"/>
      <c r="H1259" s="288"/>
      <c r="I1259" s="289"/>
      <c r="J1259" s="150"/>
      <c r="K1259" s="150"/>
      <c r="L1259" s="150"/>
    </row>
    <row r="1260" spans="1:12" ht="18.75">
      <c r="A1260" s="322" t="s">
        <v>46</v>
      </c>
      <c r="B1260" s="299"/>
      <c r="C1260" s="299"/>
      <c r="D1260" s="323"/>
      <c r="E1260" s="301"/>
      <c r="F1260" s="324">
        <f>SUM(F1257:F1259)</f>
        <v>0</v>
      </c>
      <c r="G1260" s="321"/>
      <c r="H1260" s="288"/>
      <c r="I1260" s="289"/>
      <c r="J1260" s="150"/>
      <c r="K1260" s="150"/>
      <c r="L1260" s="150"/>
    </row>
    <row r="1261" spans="1:12" ht="19.5">
      <c r="A1261" s="311" t="s">
        <v>47</v>
      </c>
      <c r="B1261" s="303"/>
      <c r="C1261" s="303"/>
      <c r="D1261" s="303"/>
      <c r="E1261" s="303"/>
      <c r="F1261" s="303"/>
      <c r="G1261" s="303"/>
      <c r="H1261" s="303"/>
      <c r="I1261" s="286">
        <f>ROUND(F1267,2)</f>
        <v>0</v>
      </c>
      <c r="J1261" s="150"/>
      <c r="K1261" s="150"/>
      <c r="L1261" s="150"/>
    </row>
    <row r="1262" spans="1:12" ht="93.75">
      <c r="A1262" s="325" t="s">
        <v>35</v>
      </c>
      <c r="B1262" s="326" t="s">
        <v>48</v>
      </c>
      <c r="C1262" s="327" t="s">
        <v>49</v>
      </c>
      <c r="D1262" s="326" t="s">
        <v>50</v>
      </c>
      <c r="E1262" s="288"/>
      <c r="F1262" s="288"/>
      <c r="G1262" s="288"/>
      <c r="H1262" s="288"/>
      <c r="I1262" s="289"/>
      <c r="J1262" s="150"/>
      <c r="K1262" s="150"/>
      <c r="L1262" s="150"/>
    </row>
    <row r="1263" spans="1:12" ht="18.75">
      <c r="A1263" s="328"/>
      <c r="B1263" s="329"/>
      <c r="C1263" s="291">
        <v>0</v>
      </c>
      <c r="D1263" s="330">
        <f>B1263*C1263/100</f>
        <v>0</v>
      </c>
      <c r="E1263" s="288"/>
      <c r="F1263" s="288"/>
      <c r="G1263" s="288"/>
      <c r="H1263" s="288"/>
      <c r="I1263" s="289"/>
      <c r="J1263" s="150"/>
      <c r="K1263" s="150"/>
      <c r="L1263" s="150"/>
    </row>
    <row r="1264" spans="1:12" ht="18.75">
      <c r="A1264" s="331"/>
      <c r="B1264" s="332"/>
      <c r="C1264" s="291">
        <v>0</v>
      </c>
      <c r="D1264" s="330">
        <f>B1264*C1264/100</f>
        <v>0</v>
      </c>
      <c r="E1264" s="288"/>
      <c r="F1264" s="288"/>
      <c r="G1264" s="288"/>
      <c r="H1264" s="288"/>
      <c r="I1264" s="289"/>
      <c r="J1264" s="150"/>
      <c r="K1264" s="150"/>
      <c r="L1264" s="150"/>
    </row>
    <row r="1265" spans="1:12" ht="18.75">
      <c r="A1265" s="319" t="s">
        <v>53</v>
      </c>
      <c r="B1265" s="319"/>
      <c r="C1265" s="319"/>
      <c r="D1265" s="330">
        <f>SUM(D1263:D1264)</f>
        <v>0</v>
      </c>
      <c r="E1265" s="288"/>
      <c r="F1265" s="288"/>
      <c r="G1265" s="288"/>
      <c r="H1265" s="288"/>
      <c r="I1265" s="289"/>
      <c r="J1265" s="150"/>
      <c r="K1265" s="150"/>
      <c r="L1265" s="150"/>
    </row>
    <row r="1266" spans="1:12" ht="131.25">
      <c r="A1266" s="333" t="s">
        <v>54</v>
      </c>
      <c r="B1266" s="319"/>
      <c r="C1266" s="293" t="s">
        <v>752</v>
      </c>
      <c r="D1266" s="319"/>
      <c r="E1266" s="334" t="s">
        <v>56</v>
      </c>
      <c r="F1266" s="467" t="s">
        <v>57</v>
      </c>
      <c r="G1266" s="468"/>
      <c r="H1266" s="288"/>
      <c r="I1266" s="289"/>
      <c r="J1266" s="150"/>
      <c r="K1266" s="150"/>
      <c r="L1266" s="150"/>
    </row>
    <row r="1267" spans="1:12" ht="19.5">
      <c r="A1267" s="330">
        <f>D1265</f>
        <v>0</v>
      </c>
      <c r="B1267" s="292"/>
      <c r="C1267" s="297">
        <f>D1248*60*12</f>
        <v>105844.4712</v>
      </c>
      <c r="D1267" s="292"/>
      <c r="E1267" s="292">
        <f>F1249</f>
        <v>15</v>
      </c>
      <c r="F1267" s="469">
        <f>(A1267/C1267*E1267)</f>
        <v>0</v>
      </c>
      <c r="G1267" s="470"/>
      <c r="H1267" s="288"/>
      <c r="I1267" s="289"/>
      <c r="J1267" s="150"/>
      <c r="K1267" s="150"/>
      <c r="L1267" s="150"/>
    </row>
    <row r="1268" spans="1:12" ht="19.5">
      <c r="A1268" s="335" t="s">
        <v>58</v>
      </c>
      <c r="B1268" s="336"/>
      <c r="C1268" s="288"/>
      <c r="D1268" s="337"/>
      <c r="E1268" s="338"/>
      <c r="F1268" s="288"/>
      <c r="G1268" s="288"/>
      <c r="H1268" s="288"/>
      <c r="I1268" s="339">
        <v>74.08</v>
      </c>
      <c r="J1268" s="150"/>
      <c r="K1268" s="150"/>
      <c r="L1268" s="150"/>
    </row>
    <row r="1269" spans="1:12" ht="19.5">
      <c r="A1269" s="311" t="s">
        <v>59</v>
      </c>
      <c r="B1269" s="313"/>
      <c r="C1269" s="303"/>
      <c r="D1269" s="304"/>
      <c r="E1269" s="340"/>
      <c r="F1269" s="303"/>
      <c r="G1269" s="303"/>
      <c r="H1269" s="303"/>
      <c r="I1269" s="286">
        <v>24.59</v>
      </c>
      <c r="J1269" s="150"/>
      <c r="K1269" s="150"/>
      <c r="L1269" s="150"/>
    </row>
    <row r="1270" spans="1:12" ht="18.75">
      <c r="A1270" s="463" t="s">
        <v>60</v>
      </c>
      <c r="B1270" s="464"/>
      <c r="C1270" s="464"/>
      <c r="D1270" s="464"/>
      <c r="E1270" s="464"/>
      <c r="F1270" s="341" t="s">
        <v>61</v>
      </c>
      <c r="G1270" s="342">
        <v>1.05</v>
      </c>
      <c r="H1270" s="288"/>
      <c r="I1270" s="343"/>
      <c r="J1270" s="150"/>
      <c r="K1270" s="150"/>
      <c r="L1270" s="150"/>
    </row>
    <row r="1271" spans="1:12" ht="19.5">
      <c r="A1271" s="311" t="s">
        <v>62</v>
      </c>
      <c r="B1271" s="313"/>
      <c r="C1271" s="303"/>
      <c r="D1271" s="303"/>
      <c r="E1271" s="303"/>
      <c r="F1271" s="303"/>
      <c r="G1271" s="314">
        <v>30.2</v>
      </c>
      <c r="H1271" s="303" t="s">
        <v>32</v>
      </c>
      <c r="I1271" s="286">
        <f>ROUND(I1269*G1271%,2)</f>
        <v>7.43</v>
      </c>
      <c r="J1271" s="150"/>
      <c r="K1271" s="150"/>
      <c r="L1271" s="150"/>
    </row>
    <row r="1272" spans="1:12" ht="19.5">
      <c r="A1272" s="344" t="s">
        <v>63</v>
      </c>
      <c r="B1272" s="345"/>
      <c r="C1272" s="345"/>
      <c r="D1272" s="346"/>
      <c r="E1272" s="347"/>
      <c r="F1272" s="345"/>
      <c r="G1272" s="345"/>
      <c r="H1272" s="345"/>
      <c r="I1272" s="348">
        <v>28</v>
      </c>
      <c r="J1272" s="150"/>
      <c r="K1272" s="150"/>
      <c r="L1272" s="150"/>
    </row>
    <row r="1273" spans="1:12" ht="18.75">
      <c r="A1273" s="461" t="s">
        <v>64</v>
      </c>
      <c r="B1273" s="462"/>
      <c r="C1273" s="462"/>
      <c r="D1273" s="462"/>
      <c r="E1273" s="349"/>
      <c r="F1273" s="350" t="s">
        <v>65</v>
      </c>
      <c r="G1273" s="351">
        <v>1.92</v>
      </c>
      <c r="H1273" s="352"/>
      <c r="I1273" s="353"/>
      <c r="J1273" s="150"/>
      <c r="K1273" s="150"/>
      <c r="L1273" s="150"/>
    </row>
    <row r="1274" spans="1:12" ht="19.5">
      <c r="A1274" s="284" t="s">
        <v>66</v>
      </c>
      <c r="B1274" s="354"/>
      <c r="C1274" s="303"/>
      <c r="D1274" s="303"/>
      <c r="E1274" s="303"/>
      <c r="F1274" s="303"/>
      <c r="G1274" s="303"/>
      <c r="H1274" s="303"/>
      <c r="I1274" s="286">
        <f>I1268+I1245</f>
        <v>155.0009</v>
      </c>
      <c r="J1274" s="150"/>
      <c r="K1274" s="150"/>
      <c r="L1274" s="150"/>
    </row>
    <row r="1275" spans="1:12" ht="19.5">
      <c r="A1275" s="284" t="s">
        <v>72</v>
      </c>
      <c r="B1275" s="354"/>
      <c r="C1275" s="303"/>
      <c r="D1275" s="303"/>
      <c r="E1275" s="303"/>
      <c r="F1275" s="303"/>
      <c r="G1275" s="355">
        <f>I1276/I1274-1</f>
        <v>-5.806417898268634E-06</v>
      </c>
      <c r="H1275" s="303"/>
      <c r="I1275" s="286">
        <f>I1276-I1274</f>
        <v>-0.0009000000000014552</v>
      </c>
      <c r="J1275" s="150"/>
      <c r="K1275" s="150"/>
      <c r="L1275" s="150"/>
    </row>
    <row r="1276" spans="1:12" ht="19.5">
      <c r="A1276" s="284" t="s">
        <v>67</v>
      </c>
      <c r="B1276" s="354"/>
      <c r="C1276" s="303"/>
      <c r="D1276" s="303"/>
      <c r="E1276" s="303"/>
      <c r="F1276" s="303"/>
      <c r="G1276" s="303"/>
      <c r="H1276" s="303"/>
      <c r="I1276" s="286">
        <v>155</v>
      </c>
      <c r="J1276" s="150"/>
      <c r="K1276" s="150"/>
      <c r="L1276" s="150"/>
    </row>
    <row r="1277" spans="1:12" ht="18.75">
      <c r="A1277" s="234"/>
      <c r="B1277" s="234"/>
      <c r="C1277" s="234"/>
      <c r="D1277" s="234"/>
      <c r="E1277" s="234"/>
      <c r="F1277" s="234"/>
      <c r="G1277" s="234"/>
      <c r="H1277" s="234"/>
      <c r="I1277" s="276"/>
      <c r="J1277" s="150"/>
      <c r="K1277" s="150"/>
      <c r="L1277" s="150"/>
    </row>
    <row r="1278" spans="1:12" ht="18.75">
      <c r="A1278" s="278" t="s">
        <v>68</v>
      </c>
      <c r="B1278" s="234"/>
      <c r="C1278" s="234"/>
      <c r="D1278" s="234"/>
      <c r="E1278" s="234"/>
      <c r="F1278" s="234"/>
      <c r="G1278" s="352" t="s">
        <v>462</v>
      </c>
      <c r="H1278" s="234"/>
      <c r="I1278" s="276"/>
      <c r="J1278" s="150"/>
      <c r="K1278" s="150"/>
      <c r="L1278" s="150"/>
    </row>
    <row r="1279" spans="1:12" ht="18.75">
      <c r="A1279" s="234" t="s">
        <v>461</v>
      </c>
      <c r="B1279" s="234"/>
      <c r="C1279" s="234"/>
      <c r="D1279" s="234"/>
      <c r="E1279" s="234"/>
      <c r="F1279" s="234"/>
      <c r="G1279" s="234"/>
      <c r="H1279" s="234"/>
      <c r="I1279" s="276"/>
      <c r="J1279" s="150"/>
      <c r="K1279" s="150"/>
      <c r="L1279" s="150"/>
    </row>
    <row r="1280" spans="1:12" ht="18.75">
      <c r="A1280" s="234"/>
      <c r="B1280" s="234"/>
      <c r="C1280" s="234"/>
      <c r="D1280" s="234"/>
      <c r="E1280" s="234"/>
      <c r="F1280" s="234"/>
      <c r="G1280" s="234"/>
      <c r="H1280" s="234"/>
      <c r="I1280" s="276"/>
      <c r="J1280" s="150"/>
      <c r="K1280" s="150"/>
      <c r="L1280" s="150"/>
    </row>
    <row r="1281" spans="1:12" ht="18.75">
      <c r="A1281" s="234"/>
      <c r="B1281" s="234"/>
      <c r="C1281" s="234"/>
      <c r="D1281" s="234"/>
      <c r="E1281" s="234"/>
      <c r="F1281" s="234"/>
      <c r="G1281" s="234"/>
      <c r="H1281" s="234"/>
      <c r="I1281" s="276"/>
      <c r="J1281" s="150"/>
      <c r="K1281" s="150"/>
      <c r="L1281" s="150"/>
    </row>
    <row r="1282" spans="1:12" ht="18.75">
      <c r="A1282" s="234"/>
      <c r="B1282" s="234"/>
      <c r="C1282" s="234"/>
      <c r="D1282" s="234"/>
      <c r="E1282" s="234"/>
      <c r="F1282" s="234"/>
      <c r="G1282" s="234"/>
      <c r="H1282" s="234"/>
      <c r="I1282" s="234"/>
      <c r="J1282" s="234"/>
      <c r="K1282" s="150"/>
      <c r="L1282" s="150"/>
    </row>
    <row r="1284" spans="1:12" ht="18.75">
      <c r="A1284" s="234"/>
      <c r="B1284" s="234"/>
      <c r="C1284" s="234"/>
      <c r="D1284" s="234"/>
      <c r="E1284" s="234"/>
      <c r="F1284" s="234" t="s">
        <v>695</v>
      </c>
      <c r="G1284" s="234"/>
      <c r="H1284" s="234"/>
      <c r="I1284" s="276"/>
      <c r="J1284" s="150"/>
      <c r="K1284" s="150"/>
      <c r="L1284" s="150"/>
    </row>
    <row r="1285" spans="1:12" ht="18.75">
      <c r="A1285" s="234"/>
      <c r="B1285" s="234"/>
      <c r="C1285" s="234"/>
      <c r="D1285" s="234"/>
      <c r="E1285" s="234"/>
      <c r="F1285" s="234" t="s">
        <v>73</v>
      </c>
      <c r="G1285" s="234"/>
      <c r="H1285" s="276" t="s">
        <v>716</v>
      </c>
      <c r="I1285" s="150"/>
      <c r="J1285" s="150"/>
      <c r="K1285" s="150"/>
      <c r="L1285" s="150"/>
    </row>
    <row r="1286" spans="1:12" ht="18.75">
      <c r="A1286" s="234"/>
      <c r="B1286" s="234"/>
      <c r="C1286" s="234"/>
      <c r="D1286" s="234"/>
      <c r="E1286" s="234"/>
      <c r="F1286" s="234" t="s">
        <v>747</v>
      </c>
      <c r="G1286" s="234"/>
      <c r="H1286" s="234"/>
      <c r="I1286" s="276" t="s">
        <v>717</v>
      </c>
      <c r="J1286" s="150"/>
      <c r="K1286" s="150"/>
      <c r="L1286" s="150"/>
    </row>
    <row r="1287" spans="1:12" ht="18.75">
      <c r="A1287" s="12" t="s">
        <v>460</v>
      </c>
      <c r="B1287" s="12"/>
      <c r="C1287" s="12"/>
      <c r="D1287" s="12"/>
      <c r="E1287" s="12"/>
      <c r="F1287" s="12"/>
      <c r="G1287" s="12"/>
      <c r="H1287" s="12"/>
      <c r="I1287" s="277"/>
      <c r="J1287" s="150"/>
      <c r="K1287" s="150"/>
      <c r="L1287" s="150"/>
    </row>
    <row r="1288" spans="1:12" ht="18.75">
      <c r="A1288" s="234"/>
      <c r="B1288" s="12"/>
      <c r="C1288" s="12"/>
      <c r="D1288" s="12" t="s">
        <v>9</v>
      </c>
      <c r="E1288" s="12"/>
      <c r="F1288" s="12"/>
      <c r="G1288" s="12"/>
      <c r="H1288" s="12"/>
      <c r="I1288" s="277"/>
      <c r="J1288" s="150"/>
      <c r="K1288" s="150"/>
      <c r="L1288" s="150"/>
    </row>
    <row r="1289" spans="1:12" ht="18.75">
      <c r="A1289" s="278" t="s">
        <v>10</v>
      </c>
      <c r="B1289" s="276"/>
      <c r="C1289" s="276"/>
      <c r="D1289" s="358" t="s">
        <v>498</v>
      </c>
      <c r="E1289" s="268"/>
      <c r="F1289" s="12"/>
      <c r="G1289" s="12"/>
      <c r="H1289" s="12"/>
      <c r="I1289" s="276"/>
      <c r="J1289" s="150"/>
      <c r="K1289" s="150"/>
      <c r="L1289" s="150"/>
    </row>
    <row r="1290" spans="1:12" ht="18.75">
      <c r="A1290" s="280" t="s">
        <v>12</v>
      </c>
      <c r="B1290" s="276"/>
      <c r="C1290" s="276"/>
      <c r="D1290" s="280"/>
      <c r="E1290" s="234"/>
      <c r="F1290" s="280"/>
      <c r="G1290" s="280"/>
      <c r="H1290" s="282"/>
      <c r="I1290" s="283"/>
      <c r="J1290" s="150"/>
      <c r="K1290" s="150"/>
      <c r="L1290" s="150"/>
    </row>
    <row r="1291" spans="1:12" ht="18.75">
      <c r="A1291" s="234"/>
      <c r="B1291" s="234"/>
      <c r="C1291" s="234"/>
      <c r="D1291" s="281"/>
      <c r="E1291" s="234"/>
      <c r="F1291" s="234"/>
      <c r="G1291" s="234"/>
      <c r="H1291" s="234"/>
      <c r="I1291" s="276"/>
      <c r="J1291" s="150"/>
      <c r="K1291" s="150"/>
      <c r="L1291" s="150"/>
    </row>
    <row r="1292" spans="1:12" ht="18.75">
      <c r="A1292" s="234"/>
      <c r="B1292" s="279"/>
      <c r="C1292" s="12"/>
      <c r="D1292" s="12"/>
      <c r="E1292" s="12"/>
      <c r="F1292" s="12"/>
      <c r="G1292" s="12"/>
      <c r="H1292" s="12"/>
      <c r="I1292" s="283" t="s">
        <v>14</v>
      </c>
      <c r="J1292" s="150"/>
      <c r="K1292" s="150"/>
      <c r="L1292" s="150"/>
    </row>
    <row r="1293" spans="1:12" ht="19.5">
      <c r="A1293" s="284" t="s">
        <v>15</v>
      </c>
      <c r="B1293" s="285"/>
      <c r="C1293" s="20"/>
      <c r="D1293" s="20"/>
      <c r="E1293" s="20"/>
      <c r="F1293" s="20"/>
      <c r="G1293" s="20"/>
      <c r="H1293" s="20"/>
      <c r="I1293" s="286">
        <f>I1301+I1302+I1303+I1309</f>
        <v>80.9209</v>
      </c>
      <c r="J1293" s="150"/>
      <c r="K1293" s="150"/>
      <c r="L1293" s="150"/>
    </row>
    <row r="1294" spans="1:12" ht="18.75">
      <c r="A1294" s="287" t="s">
        <v>16</v>
      </c>
      <c r="B1294" s="288"/>
      <c r="C1294" s="288"/>
      <c r="D1294" s="288"/>
      <c r="E1294" s="288"/>
      <c r="F1294" s="288"/>
      <c r="G1294" s="288"/>
      <c r="H1294" s="288"/>
      <c r="I1294" s="289"/>
      <c r="J1294" s="150"/>
      <c r="K1294" s="150"/>
      <c r="L1294" s="150"/>
    </row>
    <row r="1295" spans="1:12" ht="93.75">
      <c r="A1295" s="290" t="s">
        <v>17</v>
      </c>
      <c r="B1295" s="291" t="s">
        <v>18</v>
      </c>
      <c r="C1295" s="292" t="s">
        <v>19</v>
      </c>
      <c r="D1295" s="293" t="s">
        <v>20</v>
      </c>
      <c r="E1295" s="293" t="s">
        <v>21</v>
      </c>
      <c r="F1295" s="293" t="s">
        <v>22</v>
      </c>
      <c r="G1295" s="292" t="s">
        <v>23</v>
      </c>
      <c r="H1295" s="288"/>
      <c r="I1295" s="289"/>
      <c r="J1295" s="150"/>
      <c r="K1295" s="150"/>
      <c r="L1295" s="150"/>
    </row>
    <row r="1296" spans="1:12" ht="18.75">
      <c r="A1296" s="294" t="s">
        <v>24</v>
      </c>
      <c r="B1296" s="295">
        <v>1</v>
      </c>
      <c r="C1296" s="295">
        <v>15612</v>
      </c>
      <c r="D1296" s="296">
        <f>159.27*0.923</f>
        <v>147.00621</v>
      </c>
      <c r="E1296" s="297">
        <f>D1296*60</f>
        <v>8820.3726</v>
      </c>
      <c r="F1296" s="292">
        <v>15</v>
      </c>
      <c r="G1296" s="295">
        <f>B1296*C1296/E1296*F1296</f>
        <v>26.54989881039719</v>
      </c>
      <c r="H1296" s="288"/>
      <c r="I1296" s="289"/>
      <c r="J1296" s="150"/>
      <c r="K1296" s="150"/>
      <c r="L1296" s="150"/>
    </row>
    <row r="1297" spans="1:12" ht="37.5">
      <c r="A1297" s="298" t="s">
        <v>25</v>
      </c>
      <c r="B1297" s="299">
        <v>1</v>
      </c>
      <c r="C1297" s="299">
        <v>11866</v>
      </c>
      <c r="D1297" s="296">
        <f>159.27*0.923</f>
        <v>147.00621</v>
      </c>
      <c r="E1297" s="300">
        <f>D1297*60</f>
        <v>8820.3726</v>
      </c>
      <c r="F1297" s="301">
        <v>15</v>
      </c>
      <c r="G1297" s="299">
        <f>B1297*C1297/E1297*F1297</f>
        <v>20.179419631320336</v>
      </c>
      <c r="H1297" s="288"/>
      <c r="I1297" s="289"/>
      <c r="J1297" s="150"/>
      <c r="K1297" s="150"/>
      <c r="L1297" s="150"/>
    </row>
    <row r="1298" spans="1:12" ht="18.75">
      <c r="A1298" s="302" t="s">
        <v>26</v>
      </c>
      <c r="B1298" s="303"/>
      <c r="C1298" s="304"/>
      <c r="D1298" s="304"/>
      <c r="E1298" s="304"/>
      <c r="F1298" s="304"/>
      <c r="G1298" s="305">
        <f>ROUND((G1296+G1297),2)</f>
        <v>46.73</v>
      </c>
      <c r="H1298" s="288"/>
      <c r="I1298" s="276"/>
      <c r="J1298" s="150"/>
      <c r="K1298" s="150"/>
      <c r="L1298" s="150"/>
    </row>
    <row r="1299" spans="1:12" ht="18.75">
      <c r="A1299" s="465" t="s">
        <v>751</v>
      </c>
      <c r="B1299" s="466"/>
      <c r="C1299" s="466"/>
      <c r="D1299" s="466"/>
      <c r="E1299" s="466"/>
      <c r="F1299" s="466"/>
      <c r="G1299" s="306"/>
      <c r="H1299" s="288"/>
      <c r="I1299" s="307">
        <f>G1298*G1299</f>
        <v>0</v>
      </c>
      <c r="J1299" s="150"/>
      <c r="K1299" s="150"/>
      <c r="L1299" s="150"/>
    </row>
    <row r="1300" spans="1:12" ht="18.75">
      <c r="A1300" s="463" t="s">
        <v>28</v>
      </c>
      <c r="B1300" s="464"/>
      <c r="C1300" s="464"/>
      <c r="D1300" s="464"/>
      <c r="E1300" s="464"/>
      <c r="F1300" s="308" t="s">
        <v>29</v>
      </c>
      <c r="G1300" s="309">
        <v>1.33</v>
      </c>
      <c r="H1300" s="303"/>
      <c r="I1300" s="310">
        <f>G1298*G1300</f>
        <v>62.1509</v>
      </c>
      <c r="J1300" s="150"/>
      <c r="K1300" s="150"/>
      <c r="L1300" s="150"/>
    </row>
    <row r="1301" spans="1:12" ht="19.5">
      <c r="A1301" s="311" t="s">
        <v>30</v>
      </c>
      <c r="B1301" s="303"/>
      <c r="C1301" s="303"/>
      <c r="D1301" s="303"/>
      <c r="E1301" s="303"/>
      <c r="F1301" s="303"/>
      <c r="G1301" s="312"/>
      <c r="H1301" s="303"/>
      <c r="I1301" s="286">
        <f>I1299+I1300</f>
        <v>62.1509</v>
      </c>
      <c r="J1301" s="150"/>
      <c r="K1301" s="150"/>
      <c r="L1301" s="150"/>
    </row>
    <row r="1302" spans="1:12" ht="19.5">
      <c r="A1302" s="311" t="s">
        <v>31</v>
      </c>
      <c r="B1302" s="313"/>
      <c r="C1302" s="303"/>
      <c r="D1302" s="303"/>
      <c r="E1302" s="303"/>
      <c r="F1302" s="303"/>
      <c r="G1302" s="314">
        <v>30.2</v>
      </c>
      <c r="H1302" s="303" t="s">
        <v>32</v>
      </c>
      <c r="I1302" s="286">
        <f>ROUND((I1301*G1302/100),2)</f>
        <v>18.77</v>
      </c>
      <c r="J1302" s="150"/>
      <c r="K1302" s="150"/>
      <c r="L1302" s="150"/>
    </row>
    <row r="1303" spans="1:12" ht="19.5">
      <c r="A1303" s="311" t="s">
        <v>33</v>
      </c>
      <c r="B1303" s="313"/>
      <c r="C1303" s="303"/>
      <c r="D1303" s="303"/>
      <c r="E1303" s="303"/>
      <c r="F1303" s="304" t="s">
        <v>34</v>
      </c>
      <c r="G1303" s="303"/>
      <c r="H1303" s="303"/>
      <c r="I1303" s="286">
        <f>ROUND(F1308,2)</f>
        <v>0</v>
      </c>
      <c r="J1303" s="150"/>
      <c r="K1303" s="150"/>
      <c r="L1303" s="150"/>
    </row>
    <row r="1304" spans="1:12" ht="56.25">
      <c r="A1304" s="315" t="s">
        <v>35</v>
      </c>
      <c r="B1304" s="316" t="s">
        <v>36</v>
      </c>
      <c r="C1304" s="317" t="s">
        <v>37</v>
      </c>
      <c r="D1304" s="318" t="s">
        <v>38</v>
      </c>
      <c r="E1304" s="318" t="s">
        <v>39</v>
      </c>
      <c r="F1304" s="318" t="s">
        <v>40</v>
      </c>
      <c r="G1304" s="288"/>
      <c r="H1304" s="288"/>
      <c r="I1304" s="289"/>
      <c r="J1304" s="150"/>
      <c r="K1304" s="150"/>
      <c r="L1304" s="150"/>
    </row>
    <row r="1305" spans="1:12" ht="18.75">
      <c r="A1305" s="294" t="s">
        <v>41</v>
      </c>
      <c r="B1305" s="295"/>
      <c r="C1305" s="295"/>
      <c r="D1305" s="319"/>
      <c r="E1305" s="320"/>
      <c r="F1305" s="320">
        <f>E1305*C1305</f>
        <v>0</v>
      </c>
      <c r="G1305" s="321"/>
      <c r="H1305" s="288"/>
      <c r="I1305" s="289"/>
      <c r="J1305" s="150"/>
      <c r="K1305" s="150"/>
      <c r="L1305" s="150"/>
    </row>
    <row r="1306" spans="1:12" ht="18.75">
      <c r="A1306" s="294" t="s">
        <v>43</v>
      </c>
      <c r="B1306" s="295"/>
      <c r="C1306" s="295"/>
      <c r="D1306" s="319"/>
      <c r="E1306" s="320"/>
      <c r="F1306" s="320">
        <f>E1306*C1306</f>
        <v>0</v>
      </c>
      <c r="G1306" s="321"/>
      <c r="H1306" s="288"/>
      <c r="I1306" s="289"/>
      <c r="J1306" s="150"/>
      <c r="K1306" s="150"/>
      <c r="L1306" s="150"/>
    </row>
    <row r="1307" spans="1:12" ht="37.5">
      <c r="A1307" s="294" t="s">
        <v>44</v>
      </c>
      <c r="B1307" s="295"/>
      <c r="C1307" s="295"/>
      <c r="D1307" s="319"/>
      <c r="E1307" s="320"/>
      <c r="F1307" s="320">
        <f>E1307*C1307</f>
        <v>0</v>
      </c>
      <c r="G1307" s="321"/>
      <c r="H1307" s="288"/>
      <c r="I1307" s="289"/>
      <c r="J1307" s="150"/>
      <c r="K1307" s="150"/>
      <c r="L1307" s="150"/>
    </row>
    <row r="1308" spans="1:12" ht="18.75">
      <c r="A1308" s="322" t="s">
        <v>46</v>
      </c>
      <c r="B1308" s="299"/>
      <c r="C1308" s="299"/>
      <c r="D1308" s="323"/>
      <c r="E1308" s="301"/>
      <c r="F1308" s="324">
        <f>SUM(F1305:F1307)</f>
        <v>0</v>
      </c>
      <c r="G1308" s="321"/>
      <c r="H1308" s="288"/>
      <c r="I1308" s="289"/>
      <c r="J1308" s="150"/>
      <c r="K1308" s="150"/>
      <c r="L1308" s="150"/>
    </row>
    <row r="1309" spans="1:12" ht="19.5">
      <c r="A1309" s="311" t="s">
        <v>47</v>
      </c>
      <c r="B1309" s="303"/>
      <c r="C1309" s="303"/>
      <c r="D1309" s="303"/>
      <c r="E1309" s="303"/>
      <c r="F1309" s="303"/>
      <c r="G1309" s="303"/>
      <c r="H1309" s="303"/>
      <c r="I1309" s="286">
        <f>ROUND(F1315,2)</f>
        <v>0</v>
      </c>
      <c r="J1309" s="150"/>
      <c r="K1309" s="150"/>
      <c r="L1309" s="150"/>
    </row>
    <row r="1310" spans="1:12" ht="93.75">
      <c r="A1310" s="325" t="s">
        <v>35</v>
      </c>
      <c r="B1310" s="326" t="s">
        <v>48</v>
      </c>
      <c r="C1310" s="327" t="s">
        <v>49</v>
      </c>
      <c r="D1310" s="326" t="s">
        <v>50</v>
      </c>
      <c r="E1310" s="288"/>
      <c r="F1310" s="288"/>
      <c r="G1310" s="288"/>
      <c r="H1310" s="288"/>
      <c r="I1310" s="289"/>
      <c r="J1310" s="150"/>
      <c r="K1310" s="150"/>
      <c r="L1310" s="150"/>
    </row>
    <row r="1311" spans="1:12" ht="18.75">
      <c r="A1311" s="328"/>
      <c r="B1311" s="329"/>
      <c r="C1311" s="291">
        <v>0</v>
      </c>
      <c r="D1311" s="330">
        <f>B1311*C1311/100</f>
        <v>0</v>
      </c>
      <c r="E1311" s="288"/>
      <c r="F1311" s="288"/>
      <c r="G1311" s="288"/>
      <c r="H1311" s="288"/>
      <c r="I1311" s="289"/>
      <c r="J1311" s="150"/>
      <c r="K1311" s="150"/>
      <c r="L1311" s="150"/>
    </row>
    <row r="1312" spans="1:12" ht="18.75">
      <c r="A1312" s="331"/>
      <c r="B1312" s="332"/>
      <c r="C1312" s="291">
        <v>0</v>
      </c>
      <c r="D1312" s="330">
        <f>B1312*C1312/100</f>
        <v>0</v>
      </c>
      <c r="E1312" s="288"/>
      <c r="F1312" s="288"/>
      <c r="G1312" s="288"/>
      <c r="H1312" s="288"/>
      <c r="I1312" s="289"/>
      <c r="J1312" s="150"/>
      <c r="K1312" s="150"/>
      <c r="L1312" s="150"/>
    </row>
    <row r="1313" spans="1:12" ht="18.75">
      <c r="A1313" s="319" t="s">
        <v>53</v>
      </c>
      <c r="B1313" s="319"/>
      <c r="C1313" s="319"/>
      <c r="D1313" s="330">
        <f>SUM(D1311:D1312)</f>
        <v>0</v>
      </c>
      <c r="E1313" s="288"/>
      <c r="F1313" s="288"/>
      <c r="G1313" s="288"/>
      <c r="H1313" s="288"/>
      <c r="I1313" s="289"/>
      <c r="J1313" s="150"/>
      <c r="K1313" s="150"/>
      <c r="L1313" s="150"/>
    </row>
    <row r="1314" spans="1:12" ht="131.25">
      <c r="A1314" s="333" t="s">
        <v>54</v>
      </c>
      <c r="B1314" s="319"/>
      <c r="C1314" s="293" t="s">
        <v>752</v>
      </c>
      <c r="D1314" s="319"/>
      <c r="E1314" s="334" t="s">
        <v>56</v>
      </c>
      <c r="F1314" s="467" t="s">
        <v>57</v>
      </c>
      <c r="G1314" s="468"/>
      <c r="H1314" s="288"/>
      <c r="I1314" s="289"/>
      <c r="J1314" s="150"/>
      <c r="K1314" s="150"/>
      <c r="L1314" s="150"/>
    </row>
    <row r="1315" spans="1:12" ht="19.5">
      <c r="A1315" s="330">
        <f>D1313</f>
        <v>0</v>
      </c>
      <c r="B1315" s="292"/>
      <c r="C1315" s="297">
        <f>D1296*60*12</f>
        <v>105844.4712</v>
      </c>
      <c r="D1315" s="292"/>
      <c r="E1315" s="292">
        <f>F1297</f>
        <v>15</v>
      </c>
      <c r="F1315" s="469">
        <f>(A1315/C1315*E1315)</f>
        <v>0</v>
      </c>
      <c r="G1315" s="470"/>
      <c r="H1315" s="288"/>
      <c r="I1315" s="289"/>
      <c r="J1315" s="150"/>
      <c r="K1315" s="150"/>
      <c r="L1315" s="150"/>
    </row>
    <row r="1316" spans="1:12" ht="19.5">
      <c r="A1316" s="335" t="s">
        <v>58</v>
      </c>
      <c r="B1316" s="336"/>
      <c r="C1316" s="288"/>
      <c r="D1316" s="337"/>
      <c r="E1316" s="338"/>
      <c r="F1316" s="288"/>
      <c r="G1316" s="288"/>
      <c r="H1316" s="288"/>
      <c r="I1316" s="339">
        <v>109.08</v>
      </c>
      <c r="J1316" s="150"/>
      <c r="K1316" s="150"/>
      <c r="L1316" s="150"/>
    </row>
    <row r="1317" spans="1:12" ht="19.5">
      <c r="A1317" s="311" t="s">
        <v>59</v>
      </c>
      <c r="B1317" s="313"/>
      <c r="C1317" s="303"/>
      <c r="D1317" s="304"/>
      <c r="E1317" s="340"/>
      <c r="F1317" s="303"/>
      <c r="G1317" s="303"/>
      <c r="H1317" s="303"/>
      <c r="I1317" s="286">
        <v>48.59</v>
      </c>
      <c r="J1317" s="150"/>
      <c r="K1317" s="150"/>
      <c r="L1317" s="150"/>
    </row>
    <row r="1318" spans="1:12" ht="18.75">
      <c r="A1318" s="463" t="s">
        <v>60</v>
      </c>
      <c r="B1318" s="464"/>
      <c r="C1318" s="464"/>
      <c r="D1318" s="464"/>
      <c r="E1318" s="464"/>
      <c r="F1318" s="341" t="s">
        <v>61</v>
      </c>
      <c r="G1318" s="342">
        <v>1.05</v>
      </c>
      <c r="H1318" s="288"/>
      <c r="I1318" s="343"/>
      <c r="J1318" s="150"/>
      <c r="K1318" s="150"/>
      <c r="L1318" s="150"/>
    </row>
    <row r="1319" spans="1:12" ht="19.5">
      <c r="A1319" s="311" t="s">
        <v>62</v>
      </c>
      <c r="B1319" s="313"/>
      <c r="C1319" s="303"/>
      <c r="D1319" s="303"/>
      <c r="E1319" s="303"/>
      <c r="F1319" s="303"/>
      <c r="G1319" s="314">
        <v>30.2</v>
      </c>
      <c r="H1319" s="303" t="s">
        <v>32</v>
      </c>
      <c r="I1319" s="286">
        <f>ROUND(I1317*G1319%,2)</f>
        <v>14.67</v>
      </c>
      <c r="J1319" s="150"/>
      <c r="K1319" s="150"/>
      <c r="L1319" s="150"/>
    </row>
    <row r="1320" spans="1:12" ht="19.5">
      <c r="A1320" s="344" t="s">
        <v>63</v>
      </c>
      <c r="B1320" s="345"/>
      <c r="C1320" s="345"/>
      <c r="D1320" s="346"/>
      <c r="E1320" s="347"/>
      <c r="F1320" s="345"/>
      <c r="G1320" s="345"/>
      <c r="H1320" s="345"/>
      <c r="I1320" s="348">
        <v>28</v>
      </c>
      <c r="J1320" s="150"/>
      <c r="K1320" s="150"/>
      <c r="L1320" s="150"/>
    </row>
    <row r="1321" spans="1:12" ht="18.75">
      <c r="A1321" s="461" t="s">
        <v>64</v>
      </c>
      <c r="B1321" s="462"/>
      <c r="C1321" s="462"/>
      <c r="D1321" s="462"/>
      <c r="E1321" s="349"/>
      <c r="F1321" s="350" t="s">
        <v>65</v>
      </c>
      <c r="G1321" s="351">
        <v>1.92</v>
      </c>
      <c r="H1321" s="352"/>
      <c r="I1321" s="353"/>
      <c r="J1321" s="150"/>
      <c r="K1321" s="150"/>
      <c r="L1321" s="150"/>
    </row>
    <row r="1322" spans="1:12" ht="19.5">
      <c r="A1322" s="284" t="s">
        <v>66</v>
      </c>
      <c r="B1322" s="354"/>
      <c r="C1322" s="303"/>
      <c r="D1322" s="303"/>
      <c r="E1322" s="303"/>
      <c r="F1322" s="303"/>
      <c r="G1322" s="303"/>
      <c r="H1322" s="303"/>
      <c r="I1322" s="286">
        <f>I1316+I1293</f>
        <v>190.0009</v>
      </c>
      <c r="J1322" s="150"/>
      <c r="K1322" s="150"/>
      <c r="L1322" s="150"/>
    </row>
    <row r="1323" spans="1:12" ht="19.5">
      <c r="A1323" s="284" t="s">
        <v>72</v>
      </c>
      <c r="B1323" s="354"/>
      <c r="C1323" s="303"/>
      <c r="D1323" s="303"/>
      <c r="E1323" s="303"/>
      <c r="F1323" s="303"/>
      <c r="G1323" s="355">
        <f>I1324/I1322-1</f>
        <v>-4.736819667727765E-06</v>
      </c>
      <c r="H1323" s="303"/>
      <c r="I1323" s="286">
        <f>I1324-I1322</f>
        <v>-0.0009000000000014552</v>
      </c>
      <c r="J1323" s="150"/>
      <c r="K1323" s="150"/>
      <c r="L1323" s="150"/>
    </row>
    <row r="1324" spans="1:12" ht="19.5">
      <c r="A1324" s="284" t="s">
        <v>67</v>
      </c>
      <c r="B1324" s="354"/>
      <c r="C1324" s="303"/>
      <c r="D1324" s="303"/>
      <c r="E1324" s="303"/>
      <c r="F1324" s="303"/>
      <c r="G1324" s="303"/>
      <c r="H1324" s="303"/>
      <c r="I1324" s="286">
        <v>190</v>
      </c>
      <c r="J1324" s="150"/>
      <c r="K1324" s="150"/>
      <c r="L1324" s="150"/>
    </row>
    <row r="1325" spans="1:12" ht="18.75">
      <c r="A1325" s="234"/>
      <c r="B1325" s="234"/>
      <c r="C1325" s="234"/>
      <c r="D1325" s="234"/>
      <c r="E1325" s="234"/>
      <c r="F1325" s="234"/>
      <c r="G1325" s="234"/>
      <c r="H1325" s="234"/>
      <c r="I1325" s="276"/>
      <c r="J1325" s="150"/>
      <c r="K1325" s="150"/>
      <c r="L1325" s="150"/>
    </row>
    <row r="1326" spans="1:12" ht="18.75">
      <c r="A1326" s="278" t="s">
        <v>68</v>
      </c>
      <c r="B1326" s="234"/>
      <c r="C1326" s="234"/>
      <c r="D1326" s="234"/>
      <c r="E1326" s="234"/>
      <c r="F1326" s="234"/>
      <c r="G1326" s="352" t="s">
        <v>462</v>
      </c>
      <c r="H1326" s="234"/>
      <c r="I1326" s="276"/>
      <c r="J1326" s="150"/>
      <c r="K1326" s="150"/>
      <c r="L1326" s="150"/>
    </row>
    <row r="1327" spans="1:12" ht="18.75">
      <c r="A1327" s="234" t="s">
        <v>461</v>
      </c>
      <c r="B1327" s="234"/>
      <c r="C1327" s="234"/>
      <c r="D1327" s="234"/>
      <c r="E1327" s="234"/>
      <c r="F1327" s="234"/>
      <c r="G1327" s="234"/>
      <c r="H1327" s="234"/>
      <c r="I1327" s="276"/>
      <c r="J1327" s="150"/>
      <c r="K1327" s="150"/>
      <c r="L1327" s="150"/>
    </row>
    <row r="1328" spans="1:12" ht="18.75">
      <c r="A1328" s="234"/>
      <c r="B1328" s="234"/>
      <c r="C1328" s="234"/>
      <c r="D1328" s="234"/>
      <c r="E1328" s="234"/>
      <c r="F1328" s="234"/>
      <c r="G1328" s="234"/>
      <c r="H1328" s="234"/>
      <c r="I1328" s="276"/>
      <c r="J1328" s="150"/>
      <c r="K1328" s="150"/>
      <c r="L1328" s="150"/>
    </row>
    <row r="1329" spans="1:12" ht="18.75">
      <c r="A1329" s="234"/>
      <c r="B1329" s="234"/>
      <c r="C1329" s="234"/>
      <c r="D1329" s="234"/>
      <c r="E1329" s="234"/>
      <c r="F1329" s="234"/>
      <c r="G1329" s="234"/>
      <c r="H1329" s="234"/>
      <c r="I1329" s="276"/>
      <c r="J1329" s="150"/>
      <c r="K1329" s="150"/>
      <c r="L1329" s="150"/>
    </row>
    <row r="1330" spans="1:12" ht="18.75">
      <c r="A1330" s="234"/>
      <c r="B1330" s="234"/>
      <c r="C1330" s="234"/>
      <c r="D1330" s="234"/>
      <c r="E1330" s="234"/>
      <c r="F1330" s="234"/>
      <c r="G1330" s="234"/>
      <c r="H1330" s="234"/>
      <c r="I1330" s="276"/>
      <c r="J1330" s="150"/>
      <c r="K1330" s="150"/>
      <c r="L1330" s="150"/>
    </row>
    <row r="1331" spans="1:12" ht="18.75">
      <c r="A1331" s="234"/>
      <c r="B1331" s="234"/>
      <c r="C1331" s="234"/>
      <c r="D1331" s="234"/>
      <c r="E1331" s="234"/>
      <c r="F1331" s="234"/>
      <c r="G1331" s="234"/>
      <c r="H1331" s="234"/>
      <c r="I1331" s="276"/>
      <c r="J1331" s="150"/>
      <c r="K1331" s="150"/>
      <c r="L1331" s="150"/>
    </row>
    <row r="1332" spans="1:12" ht="18.75">
      <c r="A1332" s="234"/>
      <c r="B1332" s="234"/>
      <c r="C1332" s="234"/>
      <c r="D1332" s="234"/>
      <c r="E1332" s="234"/>
      <c r="F1332" s="234"/>
      <c r="G1332" s="234"/>
      <c r="H1332" s="234"/>
      <c r="I1332" s="276"/>
      <c r="J1332" s="150"/>
      <c r="K1332" s="150"/>
      <c r="L1332" s="150"/>
    </row>
    <row r="1333" spans="1:12" ht="18.75">
      <c r="A1333" s="234"/>
      <c r="B1333" s="234"/>
      <c r="C1333" s="234"/>
      <c r="D1333" s="234"/>
      <c r="E1333" s="234"/>
      <c r="F1333" s="234" t="s">
        <v>695</v>
      </c>
      <c r="G1333" s="234"/>
      <c r="H1333" s="234"/>
      <c r="I1333" s="276"/>
      <c r="J1333" s="150"/>
      <c r="K1333" s="150"/>
      <c r="L1333" s="150"/>
    </row>
    <row r="1334" spans="1:12" ht="18.75">
      <c r="A1334" s="234"/>
      <c r="B1334" s="234"/>
      <c r="C1334" s="234"/>
      <c r="D1334" s="234"/>
      <c r="E1334" s="234"/>
      <c r="F1334" s="234" t="s">
        <v>73</v>
      </c>
      <c r="G1334" s="234"/>
      <c r="H1334" s="276" t="s">
        <v>716</v>
      </c>
      <c r="I1334" s="150"/>
      <c r="J1334" s="150"/>
      <c r="K1334" s="150"/>
      <c r="L1334" s="150"/>
    </row>
    <row r="1335" spans="1:12" ht="18.75">
      <c r="A1335" s="234"/>
      <c r="B1335" s="234"/>
      <c r="C1335" s="234"/>
      <c r="D1335" s="234"/>
      <c r="E1335" s="234"/>
      <c r="F1335" s="234" t="s">
        <v>748</v>
      </c>
      <c r="G1335" s="234"/>
      <c r="H1335" s="234"/>
      <c r="I1335" s="276" t="s">
        <v>717</v>
      </c>
      <c r="J1335" s="150"/>
      <c r="K1335" s="150"/>
      <c r="L1335" s="150"/>
    </row>
    <row r="1336" spans="1:12" ht="18.75">
      <c r="A1336" s="12" t="s">
        <v>460</v>
      </c>
      <c r="B1336" s="12"/>
      <c r="C1336" s="12"/>
      <c r="D1336" s="12"/>
      <c r="E1336" s="12"/>
      <c r="F1336" s="12"/>
      <c r="G1336" s="12"/>
      <c r="H1336" s="12"/>
      <c r="I1336" s="277"/>
      <c r="J1336" s="150"/>
      <c r="K1336" s="150"/>
      <c r="L1336" s="150"/>
    </row>
    <row r="1337" spans="1:12" ht="18.75">
      <c r="A1337" s="234"/>
      <c r="B1337" s="12"/>
      <c r="C1337" s="12"/>
      <c r="D1337" s="12" t="s">
        <v>9</v>
      </c>
      <c r="E1337" s="12"/>
      <c r="F1337" s="12"/>
      <c r="G1337" s="12"/>
      <c r="H1337" s="12"/>
      <c r="I1337" s="277"/>
      <c r="J1337" s="150"/>
      <c r="K1337" s="150"/>
      <c r="L1337" s="150"/>
    </row>
    <row r="1338" spans="1:12" ht="18.75">
      <c r="A1338" s="278" t="s">
        <v>10</v>
      </c>
      <c r="B1338" s="276"/>
      <c r="C1338" s="276"/>
      <c r="D1338" s="358" t="s">
        <v>499</v>
      </c>
      <c r="E1338" s="12"/>
      <c r="F1338" s="12"/>
      <c r="G1338" s="12"/>
      <c r="H1338" s="12"/>
      <c r="I1338" s="276"/>
      <c r="J1338" s="150"/>
      <c r="K1338" s="150"/>
      <c r="L1338" s="150"/>
    </row>
    <row r="1339" spans="1:12" ht="18.75">
      <c r="A1339" s="280" t="s">
        <v>12</v>
      </c>
      <c r="B1339" s="276"/>
      <c r="C1339" s="276"/>
      <c r="D1339" s="280"/>
      <c r="E1339" s="234"/>
      <c r="F1339" s="280"/>
      <c r="G1339" s="280"/>
      <c r="H1339" s="282"/>
      <c r="I1339" s="283"/>
      <c r="J1339" s="150"/>
      <c r="K1339" s="150"/>
      <c r="L1339" s="150"/>
    </row>
    <row r="1340" spans="1:12" ht="18.75">
      <c r="A1340" s="234"/>
      <c r="B1340" s="234"/>
      <c r="C1340" s="234"/>
      <c r="D1340" s="281"/>
      <c r="E1340" s="234"/>
      <c r="F1340" s="234"/>
      <c r="G1340" s="234"/>
      <c r="H1340" s="234"/>
      <c r="I1340" s="276"/>
      <c r="J1340" s="150"/>
      <c r="K1340" s="150"/>
      <c r="L1340" s="150"/>
    </row>
    <row r="1341" spans="1:12" ht="18.75">
      <c r="A1341" s="234"/>
      <c r="B1341" s="279"/>
      <c r="C1341" s="12"/>
      <c r="D1341" s="12"/>
      <c r="E1341" s="12"/>
      <c r="F1341" s="12"/>
      <c r="G1341" s="12"/>
      <c r="H1341" s="12"/>
      <c r="I1341" s="283" t="s">
        <v>14</v>
      </c>
      <c r="J1341" s="150"/>
      <c r="K1341" s="150"/>
      <c r="L1341" s="150"/>
    </row>
    <row r="1342" spans="1:12" ht="19.5">
      <c r="A1342" s="284" t="s">
        <v>15</v>
      </c>
      <c r="B1342" s="285"/>
      <c r="C1342" s="20"/>
      <c r="D1342" s="20"/>
      <c r="E1342" s="20"/>
      <c r="F1342" s="20"/>
      <c r="G1342" s="20"/>
      <c r="H1342" s="20"/>
      <c r="I1342" s="286">
        <f>I1350+I1351+I1352+I1358</f>
        <v>80.9209</v>
      </c>
      <c r="J1342" s="150"/>
      <c r="K1342" s="150"/>
      <c r="L1342" s="150"/>
    </row>
    <row r="1343" spans="1:12" ht="18.75">
      <c r="A1343" s="287" t="s">
        <v>16</v>
      </c>
      <c r="B1343" s="288"/>
      <c r="C1343" s="288"/>
      <c r="D1343" s="288"/>
      <c r="E1343" s="288"/>
      <c r="F1343" s="288"/>
      <c r="G1343" s="288"/>
      <c r="H1343" s="288"/>
      <c r="I1343" s="289"/>
      <c r="J1343" s="150"/>
      <c r="K1343" s="150"/>
      <c r="L1343" s="150"/>
    </row>
    <row r="1344" spans="1:12" ht="93.75">
      <c r="A1344" s="290" t="s">
        <v>17</v>
      </c>
      <c r="B1344" s="291" t="s">
        <v>18</v>
      </c>
      <c r="C1344" s="292" t="s">
        <v>19</v>
      </c>
      <c r="D1344" s="293" t="s">
        <v>20</v>
      </c>
      <c r="E1344" s="293" t="s">
        <v>21</v>
      </c>
      <c r="F1344" s="293" t="s">
        <v>22</v>
      </c>
      <c r="G1344" s="292" t="s">
        <v>23</v>
      </c>
      <c r="H1344" s="288"/>
      <c r="I1344" s="289"/>
      <c r="J1344" s="150"/>
      <c r="K1344" s="150"/>
      <c r="L1344" s="150"/>
    </row>
    <row r="1345" spans="1:12" ht="18.75">
      <c r="A1345" s="294" t="s">
        <v>24</v>
      </c>
      <c r="B1345" s="295">
        <v>1</v>
      </c>
      <c r="C1345" s="295">
        <v>15612</v>
      </c>
      <c r="D1345" s="296">
        <f>159.27*0.923</f>
        <v>147.00621</v>
      </c>
      <c r="E1345" s="297">
        <f>D1345*60</f>
        <v>8820.3726</v>
      </c>
      <c r="F1345" s="292">
        <v>15</v>
      </c>
      <c r="G1345" s="295">
        <f>B1345*C1345/E1345*F1345</f>
        <v>26.54989881039719</v>
      </c>
      <c r="H1345" s="288"/>
      <c r="I1345" s="289"/>
      <c r="J1345" s="150"/>
      <c r="K1345" s="150"/>
      <c r="L1345" s="150"/>
    </row>
    <row r="1346" spans="1:12" ht="37.5">
      <c r="A1346" s="298" t="s">
        <v>25</v>
      </c>
      <c r="B1346" s="299">
        <v>1</v>
      </c>
      <c r="C1346" s="299">
        <v>11866</v>
      </c>
      <c r="D1346" s="296">
        <f>159.27*0.923</f>
        <v>147.00621</v>
      </c>
      <c r="E1346" s="300">
        <f>D1346*60</f>
        <v>8820.3726</v>
      </c>
      <c r="F1346" s="301">
        <v>15</v>
      </c>
      <c r="G1346" s="299">
        <f>B1346*C1346/E1346*F1346</f>
        <v>20.179419631320336</v>
      </c>
      <c r="H1346" s="288"/>
      <c r="I1346" s="289"/>
      <c r="J1346" s="150"/>
      <c r="K1346" s="150"/>
      <c r="L1346" s="150"/>
    </row>
    <row r="1347" spans="1:12" ht="18.75">
      <c r="A1347" s="302" t="s">
        <v>26</v>
      </c>
      <c r="B1347" s="303"/>
      <c r="C1347" s="304"/>
      <c r="D1347" s="304"/>
      <c r="E1347" s="304"/>
      <c r="F1347" s="304"/>
      <c r="G1347" s="305">
        <f>ROUND((G1345+G1346),2)</f>
        <v>46.73</v>
      </c>
      <c r="H1347" s="288"/>
      <c r="I1347" s="276"/>
      <c r="J1347" s="150"/>
      <c r="K1347" s="150"/>
      <c r="L1347" s="150"/>
    </row>
    <row r="1348" spans="1:12" ht="18.75">
      <c r="A1348" s="465" t="s">
        <v>751</v>
      </c>
      <c r="B1348" s="466"/>
      <c r="C1348" s="466"/>
      <c r="D1348" s="466"/>
      <c r="E1348" s="466"/>
      <c r="F1348" s="466"/>
      <c r="G1348" s="306"/>
      <c r="H1348" s="288"/>
      <c r="I1348" s="307">
        <f>G1347*G1348</f>
        <v>0</v>
      </c>
      <c r="J1348" s="150"/>
      <c r="K1348" s="150"/>
      <c r="L1348" s="150"/>
    </row>
    <row r="1349" spans="1:12" ht="18.75">
      <c r="A1349" s="463" t="s">
        <v>28</v>
      </c>
      <c r="B1349" s="464"/>
      <c r="C1349" s="464"/>
      <c r="D1349" s="464"/>
      <c r="E1349" s="464"/>
      <c r="F1349" s="308" t="s">
        <v>29</v>
      </c>
      <c r="G1349" s="309">
        <v>1.33</v>
      </c>
      <c r="H1349" s="303"/>
      <c r="I1349" s="310">
        <f>G1347*G1349</f>
        <v>62.1509</v>
      </c>
      <c r="J1349" s="150"/>
      <c r="K1349" s="150"/>
      <c r="L1349" s="150"/>
    </row>
    <row r="1350" spans="1:12" ht="19.5">
      <c r="A1350" s="311" t="s">
        <v>30</v>
      </c>
      <c r="B1350" s="303"/>
      <c r="C1350" s="303"/>
      <c r="D1350" s="303"/>
      <c r="E1350" s="303"/>
      <c r="F1350" s="303"/>
      <c r="G1350" s="312"/>
      <c r="H1350" s="303"/>
      <c r="I1350" s="286">
        <f>I1348+I1349</f>
        <v>62.1509</v>
      </c>
      <c r="J1350" s="150"/>
      <c r="K1350" s="150"/>
      <c r="L1350" s="150"/>
    </row>
    <row r="1351" spans="1:12" ht="19.5">
      <c r="A1351" s="311" t="s">
        <v>31</v>
      </c>
      <c r="B1351" s="313"/>
      <c r="C1351" s="303"/>
      <c r="D1351" s="303"/>
      <c r="E1351" s="303"/>
      <c r="F1351" s="303"/>
      <c r="G1351" s="314">
        <v>30.2</v>
      </c>
      <c r="H1351" s="303" t="s">
        <v>32</v>
      </c>
      <c r="I1351" s="286">
        <f>ROUND((I1350*G1351/100),2)</f>
        <v>18.77</v>
      </c>
      <c r="J1351" s="150"/>
      <c r="K1351" s="150"/>
      <c r="L1351" s="150"/>
    </row>
    <row r="1352" spans="1:12" ht="19.5">
      <c r="A1352" s="311" t="s">
        <v>33</v>
      </c>
      <c r="B1352" s="313"/>
      <c r="C1352" s="303"/>
      <c r="D1352" s="303"/>
      <c r="E1352" s="303"/>
      <c r="F1352" s="304" t="s">
        <v>34</v>
      </c>
      <c r="G1352" s="303"/>
      <c r="H1352" s="303"/>
      <c r="I1352" s="286">
        <f>ROUND(F1357,2)</f>
        <v>0</v>
      </c>
      <c r="J1352" s="150"/>
      <c r="K1352" s="150"/>
      <c r="L1352" s="150"/>
    </row>
    <row r="1353" spans="1:12" ht="56.25">
      <c r="A1353" s="315" t="s">
        <v>35</v>
      </c>
      <c r="B1353" s="316" t="s">
        <v>36</v>
      </c>
      <c r="C1353" s="317" t="s">
        <v>37</v>
      </c>
      <c r="D1353" s="318" t="s">
        <v>38</v>
      </c>
      <c r="E1353" s="318" t="s">
        <v>39</v>
      </c>
      <c r="F1353" s="318" t="s">
        <v>40</v>
      </c>
      <c r="G1353" s="288"/>
      <c r="H1353" s="288"/>
      <c r="I1353" s="289"/>
      <c r="J1353" s="150"/>
      <c r="K1353" s="150"/>
      <c r="L1353" s="150"/>
    </row>
    <row r="1354" spans="1:12" ht="18.75">
      <c r="A1354" s="294" t="s">
        <v>41</v>
      </c>
      <c r="B1354" s="295"/>
      <c r="C1354" s="295"/>
      <c r="D1354" s="319"/>
      <c r="E1354" s="320"/>
      <c r="F1354" s="320">
        <f>E1354*C1354</f>
        <v>0</v>
      </c>
      <c r="G1354" s="321"/>
      <c r="H1354" s="288"/>
      <c r="I1354" s="289"/>
      <c r="J1354" s="150"/>
      <c r="K1354" s="150"/>
      <c r="L1354" s="150"/>
    </row>
    <row r="1355" spans="1:12" ht="18.75">
      <c r="A1355" s="294" t="s">
        <v>43</v>
      </c>
      <c r="B1355" s="295"/>
      <c r="C1355" s="295"/>
      <c r="D1355" s="319"/>
      <c r="E1355" s="320"/>
      <c r="F1355" s="320">
        <f>E1355*C1355</f>
        <v>0</v>
      </c>
      <c r="G1355" s="321"/>
      <c r="H1355" s="288"/>
      <c r="I1355" s="289"/>
      <c r="J1355" s="150"/>
      <c r="K1355" s="150"/>
      <c r="L1355" s="150"/>
    </row>
    <row r="1356" spans="1:12" ht="37.5">
      <c r="A1356" s="294" t="s">
        <v>44</v>
      </c>
      <c r="B1356" s="295"/>
      <c r="C1356" s="295"/>
      <c r="D1356" s="319"/>
      <c r="E1356" s="320"/>
      <c r="F1356" s="320">
        <f>E1356*C1356</f>
        <v>0</v>
      </c>
      <c r="G1356" s="321"/>
      <c r="H1356" s="288"/>
      <c r="I1356" s="289"/>
      <c r="J1356" s="150"/>
      <c r="K1356" s="150"/>
      <c r="L1356" s="150"/>
    </row>
    <row r="1357" spans="1:12" ht="18.75">
      <c r="A1357" s="322" t="s">
        <v>46</v>
      </c>
      <c r="B1357" s="299"/>
      <c r="C1357" s="299"/>
      <c r="D1357" s="323"/>
      <c r="E1357" s="301"/>
      <c r="F1357" s="324">
        <f>SUM(F1354:F1356)</f>
        <v>0</v>
      </c>
      <c r="G1357" s="321"/>
      <c r="H1357" s="288"/>
      <c r="I1357" s="289"/>
      <c r="J1357" s="150"/>
      <c r="K1357" s="150"/>
      <c r="L1357" s="150"/>
    </row>
    <row r="1358" spans="1:12" ht="19.5">
      <c r="A1358" s="311" t="s">
        <v>47</v>
      </c>
      <c r="B1358" s="303"/>
      <c r="C1358" s="303"/>
      <c r="D1358" s="303"/>
      <c r="E1358" s="303"/>
      <c r="F1358" s="303"/>
      <c r="G1358" s="303"/>
      <c r="H1358" s="303"/>
      <c r="I1358" s="286">
        <f>ROUND(F1364,2)</f>
        <v>0</v>
      </c>
      <c r="J1358" s="150"/>
      <c r="K1358" s="150"/>
      <c r="L1358" s="150"/>
    </row>
    <row r="1359" spans="1:12" ht="93.75">
      <c r="A1359" s="325" t="s">
        <v>35</v>
      </c>
      <c r="B1359" s="326" t="s">
        <v>48</v>
      </c>
      <c r="C1359" s="327" t="s">
        <v>49</v>
      </c>
      <c r="D1359" s="326" t="s">
        <v>50</v>
      </c>
      <c r="E1359" s="288"/>
      <c r="F1359" s="288"/>
      <c r="G1359" s="288"/>
      <c r="H1359" s="288"/>
      <c r="I1359" s="289"/>
      <c r="J1359" s="150"/>
      <c r="K1359" s="150"/>
      <c r="L1359" s="150"/>
    </row>
    <row r="1360" spans="1:12" ht="18.75">
      <c r="A1360" s="328"/>
      <c r="B1360" s="329"/>
      <c r="C1360" s="291">
        <v>0</v>
      </c>
      <c r="D1360" s="330">
        <f>B1360*C1360/100</f>
        <v>0</v>
      </c>
      <c r="E1360" s="288"/>
      <c r="F1360" s="288"/>
      <c r="G1360" s="288"/>
      <c r="H1360" s="288"/>
      <c r="I1360" s="289"/>
      <c r="J1360" s="150"/>
      <c r="K1360" s="150"/>
      <c r="L1360" s="150"/>
    </row>
    <row r="1361" spans="1:12" ht="18.75">
      <c r="A1361" s="331"/>
      <c r="B1361" s="332"/>
      <c r="C1361" s="291">
        <v>0</v>
      </c>
      <c r="D1361" s="330">
        <f>B1361*C1361/100</f>
        <v>0</v>
      </c>
      <c r="E1361" s="288"/>
      <c r="F1361" s="288"/>
      <c r="G1361" s="288"/>
      <c r="H1361" s="288"/>
      <c r="I1361" s="289"/>
      <c r="J1361" s="150"/>
      <c r="K1361" s="150"/>
      <c r="L1361" s="150"/>
    </row>
    <row r="1362" spans="1:12" ht="18.75">
      <c r="A1362" s="319" t="s">
        <v>53</v>
      </c>
      <c r="B1362" s="319"/>
      <c r="C1362" s="319"/>
      <c r="D1362" s="330">
        <f>SUM(D1360:D1361)</f>
        <v>0</v>
      </c>
      <c r="E1362" s="288"/>
      <c r="F1362" s="288"/>
      <c r="G1362" s="288"/>
      <c r="H1362" s="288"/>
      <c r="I1362" s="289"/>
      <c r="J1362" s="150"/>
      <c r="K1362" s="150"/>
      <c r="L1362" s="150"/>
    </row>
    <row r="1363" spans="1:12" ht="131.25">
      <c r="A1363" s="333" t="s">
        <v>54</v>
      </c>
      <c r="B1363" s="319"/>
      <c r="C1363" s="293" t="s">
        <v>752</v>
      </c>
      <c r="D1363" s="319"/>
      <c r="E1363" s="334" t="s">
        <v>56</v>
      </c>
      <c r="F1363" s="467" t="s">
        <v>57</v>
      </c>
      <c r="G1363" s="468"/>
      <c r="H1363" s="288"/>
      <c r="I1363" s="289"/>
      <c r="J1363" s="150"/>
      <c r="K1363" s="150"/>
      <c r="L1363" s="150"/>
    </row>
    <row r="1364" spans="1:12" ht="19.5">
      <c r="A1364" s="330">
        <f>D1362</f>
        <v>0</v>
      </c>
      <c r="B1364" s="292"/>
      <c r="C1364" s="297">
        <f>D1345*60*12</f>
        <v>105844.4712</v>
      </c>
      <c r="D1364" s="292"/>
      <c r="E1364" s="292">
        <f>F1346</f>
        <v>15</v>
      </c>
      <c r="F1364" s="469">
        <f>(A1364/C1364*E1364)</f>
        <v>0</v>
      </c>
      <c r="G1364" s="470"/>
      <c r="H1364" s="288"/>
      <c r="I1364" s="289"/>
      <c r="J1364" s="150"/>
      <c r="K1364" s="150"/>
      <c r="L1364" s="150"/>
    </row>
    <row r="1365" spans="1:12" ht="19.5">
      <c r="A1365" s="335" t="s">
        <v>58</v>
      </c>
      <c r="B1365" s="336"/>
      <c r="C1365" s="288"/>
      <c r="D1365" s="337"/>
      <c r="E1365" s="338"/>
      <c r="F1365" s="288"/>
      <c r="G1365" s="288"/>
      <c r="H1365" s="288"/>
      <c r="I1365" s="339">
        <v>103.53</v>
      </c>
      <c r="J1365" s="150"/>
      <c r="K1365" s="150"/>
      <c r="L1365" s="150"/>
    </row>
    <row r="1366" spans="1:12" ht="19.5">
      <c r="A1366" s="311" t="s">
        <v>59</v>
      </c>
      <c r="B1366" s="313"/>
      <c r="C1366" s="303"/>
      <c r="D1366" s="304"/>
      <c r="E1366" s="340"/>
      <c r="F1366" s="303"/>
      <c r="G1366" s="303"/>
      <c r="H1366" s="303"/>
      <c r="I1366" s="286">
        <v>41.11</v>
      </c>
      <c r="J1366" s="150"/>
      <c r="K1366" s="150"/>
      <c r="L1366" s="150"/>
    </row>
    <row r="1367" spans="1:12" ht="18.75">
      <c r="A1367" s="463" t="s">
        <v>60</v>
      </c>
      <c r="B1367" s="464"/>
      <c r="C1367" s="464"/>
      <c r="D1367" s="464"/>
      <c r="E1367" s="464"/>
      <c r="F1367" s="341" t="s">
        <v>61</v>
      </c>
      <c r="G1367" s="342">
        <v>1.05</v>
      </c>
      <c r="H1367" s="288"/>
      <c r="I1367" s="343"/>
      <c r="J1367" s="150"/>
      <c r="K1367" s="150"/>
      <c r="L1367" s="150"/>
    </row>
    <row r="1368" spans="1:12" ht="19.5">
      <c r="A1368" s="311" t="s">
        <v>62</v>
      </c>
      <c r="B1368" s="313"/>
      <c r="C1368" s="303"/>
      <c r="D1368" s="303"/>
      <c r="E1368" s="303"/>
      <c r="F1368" s="303"/>
      <c r="G1368" s="314">
        <v>30.2</v>
      </c>
      <c r="H1368" s="303" t="s">
        <v>32</v>
      </c>
      <c r="I1368" s="286">
        <f>ROUND(I1366*G1368%,2)</f>
        <v>12.42</v>
      </c>
      <c r="J1368" s="150"/>
      <c r="K1368" s="150"/>
      <c r="L1368" s="150"/>
    </row>
    <row r="1369" spans="1:12" ht="19.5">
      <c r="A1369" s="344" t="s">
        <v>63</v>
      </c>
      <c r="B1369" s="345"/>
      <c r="C1369" s="345"/>
      <c r="D1369" s="346"/>
      <c r="E1369" s="347"/>
      <c r="F1369" s="345"/>
      <c r="G1369" s="345"/>
      <c r="H1369" s="345"/>
      <c r="I1369" s="348">
        <v>28</v>
      </c>
      <c r="J1369" s="150"/>
      <c r="K1369" s="150"/>
      <c r="L1369" s="150"/>
    </row>
    <row r="1370" spans="1:12" ht="18.75">
      <c r="A1370" s="461" t="s">
        <v>64</v>
      </c>
      <c r="B1370" s="462"/>
      <c r="C1370" s="462"/>
      <c r="D1370" s="462"/>
      <c r="E1370" s="349"/>
      <c r="F1370" s="350" t="s">
        <v>65</v>
      </c>
      <c r="G1370" s="351">
        <v>1.92</v>
      </c>
      <c r="H1370" s="352"/>
      <c r="I1370" s="353"/>
      <c r="J1370" s="150"/>
      <c r="K1370" s="150"/>
      <c r="L1370" s="150"/>
    </row>
    <row r="1371" spans="1:12" ht="19.5">
      <c r="A1371" s="284" t="s">
        <v>66</v>
      </c>
      <c r="B1371" s="354"/>
      <c r="C1371" s="303"/>
      <c r="D1371" s="303"/>
      <c r="E1371" s="303"/>
      <c r="F1371" s="303"/>
      <c r="G1371" s="303"/>
      <c r="H1371" s="303"/>
      <c r="I1371" s="286">
        <f>I1365+I1342</f>
        <v>184.4509</v>
      </c>
      <c r="J1371" s="150"/>
      <c r="K1371" s="150"/>
      <c r="L1371" s="150"/>
    </row>
    <row r="1372" spans="1:12" ht="19.5">
      <c r="A1372" s="284" t="s">
        <v>72</v>
      </c>
      <c r="B1372" s="354"/>
      <c r="C1372" s="303"/>
      <c r="D1372" s="303"/>
      <c r="E1372" s="303"/>
      <c r="F1372" s="303"/>
      <c r="G1372" s="355">
        <f>I1373/I1371-1</f>
        <v>0.002976943999731141</v>
      </c>
      <c r="H1372" s="303"/>
      <c r="I1372" s="286">
        <f>I1373-I1371</f>
        <v>0.5491000000000099</v>
      </c>
      <c r="J1372" s="150"/>
      <c r="K1372" s="150"/>
      <c r="L1372" s="150"/>
    </row>
    <row r="1373" spans="1:12" ht="19.5">
      <c r="A1373" s="284" t="s">
        <v>67</v>
      </c>
      <c r="B1373" s="354"/>
      <c r="C1373" s="303"/>
      <c r="D1373" s="303"/>
      <c r="E1373" s="303"/>
      <c r="F1373" s="303"/>
      <c r="G1373" s="303"/>
      <c r="H1373" s="303"/>
      <c r="I1373" s="286">
        <v>185</v>
      </c>
      <c r="J1373" s="150"/>
      <c r="K1373" s="150"/>
      <c r="L1373" s="150"/>
    </row>
    <row r="1374" spans="1:12" ht="18.75">
      <c r="A1374" s="234"/>
      <c r="B1374" s="234"/>
      <c r="C1374" s="234"/>
      <c r="D1374" s="234"/>
      <c r="E1374" s="234"/>
      <c r="F1374" s="234"/>
      <c r="G1374" s="234"/>
      <c r="H1374" s="234"/>
      <c r="I1374" s="276"/>
      <c r="J1374" s="150"/>
      <c r="K1374" s="150"/>
      <c r="L1374" s="150"/>
    </row>
    <row r="1375" spans="1:12" ht="18.75">
      <c r="A1375" s="278" t="s">
        <v>68</v>
      </c>
      <c r="B1375" s="234"/>
      <c r="C1375" s="234"/>
      <c r="D1375" s="234"/>
      <c r="E1375" s="234"/>
      <c r="F1375" s="234"/>
      <c r="G1375" s="352" t="s">
        <v>462</v>
      </c>
      <c r="H1375" s="234"/>
      <c r="I1375" s="276"/>
      <c r="J1375" s="150"/>
      <c r="K1375" s="150"/>
      <c r="L1375" s="150"/>
    </row>
    <row r="1376" spans="1:12" ht="18.75">
      <c r="A1376" s="234" t="s">
        <v>461</v>
      </c>
      <c r="B1376" s="234"/>
      <c r="C1376" s="234"/>
      <c r="D1376" s="234"/>
      <c r="E1376" s="234"/>
      <c r="F1376" s="234"/>
      <c r="G1376" s="234"/>
      <c r="H1376" s="234"/>
      <c r="I1376" s="276"/>
      <c r="J1376" s="150"/>
      <c r="K1376" s="150"/>
      <c r="L1376" s="150"/>
    </row>
    <row r="1377" spans="1:12" ht="18.75">
      <c r="A1377" s="234"/>
      <c r="B1377" s="234"/>
      <c r="C1377" s="234"/>
      <c r="D1377" s="234"/>
      <c r="E1377" s="234"/>
      <c r="F1377" s="234"/>
      <c r="G1377" s="234"/>
      <c r="H1377" s="234"/>
      <c r="I1377" s="276"/>
      <c r="J1377" s="150"/>
      <c r="K1377" s="150"/>
      <c r="L1377" s="150"/>
    </row>
    <row r="1378" spans="1:12" ht="18.75">
      <c r="A1378" s="234"/>
      <c r="B1378" s="234"/>
      <c r="C1378" s="234"/>
      <c r="D1378" s="234"/>
      <c r="E1378" s="234"/>
      <c r="F1378" s="234"/>
      <c r="G1378" s="234"/>
      <c r="H1378" s="234"/>
      <c r="I1378" s="276"/>
      <c r="J1378" s="150"/>
      <c r="K1378" s="150"/>
      <c r="L1378" s="150"/>
    </row>
    <row r="1379" spans="1:12" ht="18.75">
      <c r="A1379" s="234"/>
      <c r="B1379" s="234"/>
      <c r="C1379" s="234"/>
      <c r="D1379" s="234"/>
      <c r="E1379" s="234"/>
      <c r="F1379" s="234"/>
      <c r="G1379" s="234"/>
      <c r="H1379" s="234"/>
      <c r="I1379" s="276"/>
      <c r="J1379" s="150"/>
      <c r="K1379" s="150"/>
      <c r="L1379" s="150"/>
    </row>
    <row r="1380" spans="1:12" ht="18.75">
      <c r="A1380" s="234"/>
      <c r="B1380" s="234"/>
      <c r="C1380" s="234"/>
      <c r="D1380" s="234"/>
      <c r="E1380" s="234"/>
      <c r="F1380" s="234"/>
      <c r="G1380" s="234"/>
      <c r="H1380" s="234"/>
      <c r="I1380" s="276"/>
      <c r="J1380" s="150"/>
      <c r="K1380" s="150"/>
      <c r="L1380" s="150"/>
    </row>
    <row r="1381" spans="1:12" ht="18.75">
      <c r="A1381" s="234"/>
      <c r="B1381" s="234"/>
      <c r="C1381" s="234"/>
      <c r="D1381" s="234"/>
      <c r="E1381" s="234"/>
      <c r="F1381" s="234"/>
      <c r="G1381" s="234"/>
      <c r="H1381" s="234"/>
      <c r="I1381" s="276"/>
      <c r="J1381" s="150"/>
      <c r="K1381" s="150"/>
      <c r="L1381" s="150"/>
    </row>
    <row r="1382" spans="1:12" ht="18.75">
      <c r="A1382" s="234"/>
      <c r="B1382" s="234"/>
      <c r="C1382" s="234"/>
      <c r="D1382" s="234"/>
      <c r="E1382" s="234"/>
      <c r="F1382" s="234"/>
      <c r="G1382" s="234"/>
      <c r="H1382" s="234"/>
      <c r="I1382" s="276"/>
      <c r="J1382" s="150"/>
      <c r="K1382" s="150"/>
      <c r="L1382" s="150"/>
    </row>
    <row r="1383" spans="1:12" ht="18.75">
      <c r="A1383" s="234"/>
      <c r="B1383" s="234"/>
      <c r="C1383" s="234"/>
      <c r="D1383" s="234"/>
      <c r="E1383" s="234"/>
      <c r="F1383" s="234" t="s">
        <v>696</v>
      </c>
      <c r="G1383" s="234"/>
      <c r="H1383" s="234"/>
      <c r="I1383" s="276"/>
      <c r="J1383" s="150"/>
      <c r="K1383" s="150"/>
      <c r="L1383" s="150"/>
    </row>
    <row r="1384" spans="1:12" ht="18.75">
      <c r="A1384" s="234"/>
      <c r="B1384" s="234"/>
      <c r="C1384" s="234"/>
      <c r="D1384" s="234"/>
      <c r="E1384" s="234"/>
      <c r="F1384" s="234" t="s">
        <v>73</v>
      </c>
      <c r="G1384" s="234"/>
      <c r="H1384" s="276" t="s">
        <v>716</v>
      </c>
      <c r="I1384" s="150"/>
      <c r="J1384" s="150"/>
      <c r="K1384" s="150"/>
      <c r="L1384" s="150"/>
    </row>
    <row r="1385" spans="1:12" ht="18.75">
      <c r="A1385" s="234"/>
      <c r="B1385" s="234"/>
      <c r="C1385" s="234"/>
      <c r="D1385" s="234"/>
      <c r="E1385" s="234"/>
      <c r="F1385" s="234">
        <v>21</v>
      </c>
      <c r="G1385" s="234" t="s">
        <v>692</v>
      </c>
      <c r="H1385" s="234"/>
      <c r="I1385" s="276" t="s">
        <v>717</v>
      </c>
      <c r="J1385" s="150"/>
      <c r="K1385" s="150"/>
      <c r="L1385" s="150"/>
    </row>
    <row r="1386" spans="1:12" ht="18.75">
      <c r="A1386" s="12" t="s">
        <v>460</v>
      </c>
      <c r="B1386" s="12"/>
      <c r="C1386" s="12"/>
      <c r="D1386" s="12"/>
      <c r="E1386" s="12"/>
      <c r="F1386" s="12"/>
      <c r="G1386" s="12"/>
      <c r="H1386" s="12"/>
      <c r="I1386" s="277"/>
      <c r="J1386" s="150"/>
      <c r="K1386" s="150"/>
      <c r="L1386" s="150"/>
    </row>
    <row r="1387" spans="1:12" ht="18.75">
      <c r="A1387" s="234"/>
      <c r="B1387" s="12"/>
      <c r="C1387" s="12"/>
      <c r="D1387" s="12" t="s">
        <v>9</v>
      </c>
      <c r="E1387" s="12"/>
      <c r="F1387" s="12"/>
      <c r="G1387" s="12"/>
      <c r="H1387" s="12"/>
      <c r="I1387" s="277"/>
      <c r="J1387" s="150"/>
      <c r="K1387" s="150"/>
      <c r="L1387" s="150"/>
    </row>
    <row r="1388" spans="1:12" ht="18.75">
      <c r="A1388" s="278" t="s">
        <v>10</v>
      </c>
      <c r="B1388" s="276"/>
      <c r="C1388" s="276"/>
      <c r="D1388" s="358" t="s">
        <v>688</v>
      </c>
      <c r="E1388" s="268"/>
      <c r="F1388" s="12"/>
      <c r="G1388" s="12"/>
      <c r="H1388" s="12"/>
      <c r="I1388" s="276"/>
      <c r="J1388" s="150"/>
      <c r="K1388" s="150"/>
      <c r="L1388" s="150"/>
    </row>
    <row r="1389" spans="1:12" ht="18.75">
      <c r="A1389" s="280" t="s">
        <v>12</v>
      </c>
      <c r="B1389" s="276"/>
      <c r="C1389" s="276"/>
      <c r="D1389" s="280"/>
      <c r="E1389" s="234"/>
      <c r="F1389" s="280"/>
      <c r="G1389" s="280"/>
      <c r="H1389" s="282"/>
      <c r="I1389" s="283"/>
      <c r="J1389" s="150"/>
      <c r="K1389" s="150"/>
      <c r="L1389" s="150"/>
    </row>
    <row r="1390" spans="1:12" ht="18.75">
      <c r="A1390" s="234"/>
      <c r="B1390" s="234"/>
      <c r="C1390" s="234"/>
      <c r="D1390" s="281"/>
      <c r="E1390" s="234"/>
      <c r="F1390" s="234"/>
      <c r="G1390" s="234"/>
      <c r="H1390" s="234"/>
      <c r="I1390" s="276"/>
      <c r="J1390" s="150"/>
      <c r="K1390" s="150"/>
      <c r="L1390" s="150"/>
    </row>
    <row r="1391" spans="1:12" ht="18.75">
      <c r="A1391" s="234"/>
      <c r="B1391" s="279"/>
      <c r="C1391" s="12"/>
      <c r="D1391" s="12"/>
      <c r="E1391" s="12"/>
      <c r="F1391" s="12"/>
      <c r="G1391" s="12"/>
      <c r="H1391" s="12"/>
      <c r="I1391" s="283" t="s">
        <v>14</v>
      </c>
      <c r="J1391" s="150"/>
      <c r="K1391" s="150"/>
      <c r="L1391" s="150"/>
    </row>
    <row r="1392" spans="1:12" ht="19.5">
      <c r="A1392" s="284" t="s">
        <v>15</v>
      </c>
      <c r="B1392" s="285"/>
      <c r="C1392" s="20"/>
      <c r="D1392" s="20"/>
      <c r="E1392" s="20"/>
      <c r="F1392" s="20"/>
      <c r="G1392" s="20"/>
      <c r="H1392" s="20"/>
      <c r="I1392" s="286">
        <f>I1400+I1401+I1402+I1408</f>
        <v>245.06989881039718</v>
      </c>
      <c r="J1392" s="150"/>
      <c r="K1392" s="150"/>
      <c r="L1392" s="150"/>
    </row>
    <row r="1393" spans="1:12" ht="18.75">
      <c r="A1393" s="287" t="s">
        <v>16</v>
      </c>
      <c r="B1393" s="288"/>
      <c r="C1393" s="288"/>
      <c r="D1393" s="288"/>
      <c r="E1393" s="288"/>
      <c r="F1393" s="288"/>
      <c r="G1393" s="288"/>
      <c r="H1393" s="288"/>
      <c r="I1393" s="289"/>
      <c r="J1393" s="150"/>
      <c r="K1393" s="150"/>
      <c r="L1393" s="150"/>
    </row>
    <row r="1394" spans="1:12" ht="93.75">
      <c r="A1394" s="290" t="s">
        <v>17</v>
      </c>
      <c r="B1394" s="291" t="s">
        <v>18</v>
      </c>
      <c r="C1394" s="292" t="s">
        <v>19</v>
      </c>
      <c r="D1394" s="293" t="s">
        <v>20</v>
      </c>
      <c r="E1394" s="293" t="s">
        <v>21</v>
      </c>
      <c r="F1394" s="293" t="s">
        <v>22</v>
      </c>
      <c r="G1394" s="292" t="s">
        <v>23</v>
      </c>
      <c r="H1394" s="288"/>
      <c r="I1394" s="289"/>
      <c r="J1394" s="150"/>
      <c r="K1394" s="150"/>
      <c r="L1394" s="150"/>
    </row>
    <row r="1395" spans="1:12" ht="18.75">
      <c r="A1395" s="294" t="s">
        <v>24</v>
      </c>
      <c r="B1395" s="295">
        <v>1</v>
      </c>
      <c r="C1395" s="295">
        <v>15612</v>
      </c>
      <c r="D1395" s="296">
        <f>159.27*0.923</f>
        <v>147.00621</v>
      </c>
      <c r="E1395" s="297">
        <f>D1395*60</f>
        <v>8820.3726</v>
      </c>
      <c r="F1395" s="292">
        <v>15</v>
      </c>
      <c r="G1395" s="295">
        <f>B1395*C1395/E1395*F1395</f>
        <v>26.54989881039719</v>
      </c>
      <c r="H1395" s="288"/>
      <c r="I1395" s="289"/>
      <c r="J1395" s="150"/>
      <c r="K1395" s="150"/>
      <c r="L1395" s="150"/>
    </row>
    <row r="1396" spans="1:12" ht="37.5">
      <c r="A1396" s="298" t="s">
        <v>25</v>
      </c>
      <c r="B1396" s="299"/>
      <c r="C1396" s="299">
        <v>11866</v>
      </c>
      <c r="D1396" s="296">
        <f>159.27*0.923</f>
        <v>147.00621</v>
      </c>
      <c r="E1396" s="300">
        <f>D1396*60</f>
        <v>8820.3726</v>
      </c>
      <c r="F1396" s="301">
        <v>15</v>
      </c>
      <c r="G1396" s="295">
        <v>20.18</v>
      </c>
      <c r="H1396" s="288"/>
      <c r="I1396" s="289"/>
      <c r="J1396" s="150"/>
      <c r="K1396" s="150"/>
      <c r="L1396" s="150"/>
    </row>
    <row r="1397" spans="1:12" ht="18.75">
      <c r="A1397" s="302" t="s">
        <v>26</v>
      </c>
      <c r="B1397" s="303"/>
      <c r="C1397" s="304"/>
      <c r="D1397" s="304"/>
      <c r="E1397" s="304"/>
      <c r="F1397" s="304"/>
      <c r="G1397" s="295">
        <f>SUM(G1395:G1396)</f>
        <v>46.72989881039719</v>
      </c>
      <c r="H1397" s="288"/>
      <c r="I1397" s="276"/>
      <c r="J1397" s="150"/>
      <c r="K1397" s="150"/>
      <c r="L1397" s="150"/>
    </row>
    <row r="1398" spans="1:12" ht="18.75">
      <c r="A1398" s="465" t="s">
        <v>751</v>
      </c>
      <c r="B1398" s="466"/>
      <c r="C1398" s="466"/>
      <c r="D1398" s="466"/>
      <c r="E1398" s="466"/>
      <c r="F1398" s="466"/>
      <c r="G1398" s="306"/>
      <c r="H1398" s="288"/>
      <c r="I1398" s="307">
        <f>G1397*G1398</f>
        <v>0</v>
      </c>
      <c r="J1398" s="150"/>
      <c r="K1398" s="150"/>
      <c r="L1398" s="150"/>
    </row>
    <row r="1399" spans="1:12" ht="18.75">
      <c r="A1399" s="463" t="s">
        <v>28</v>
      </c>
      <c r="B1399" s="464"/>
      <c r="C1399" s="464"/>
      <c r="D1399" s="464"/>
      <c r="E1399" s="464"/>
      <c r="F1399" s="308" t="s">
        <v>29</v>
      </c>
      <c r="G1399" s="309">
        <v>1</v>
      </c>
      <c r="H1399" s="303"/>
      <c r="I1399" s="310">
        <f>G1397*G1399</f>
        <v>46.72989881039719</v>
      </c>
      <c r="J1399" s="150"/>
      <c r="K1399" s="150"/>
      <c r="L1399" s="150"/>
    </row>
    <row r="1400" spans="1:12" ht="19.5">
      <c r="A1400" s="311" t="s">
        <v>30</v>
      </c>
      <c r="B1400" s="303"/>
      <c r="C1400" s="303"/>
      <c r="D1400" s="303"/>
      <c r="E1400" s="303"/>
      <c r="F1400" s="303"/>
      <c r="G1400" s="312"/>
      <c r="H1400" s="303"/>
      <c r="I1400" s="286">
        <f>I1398+I1399</f>
        <v>46.72989881039719</v>
      </c>
      <c r="J1400" s="150"/>
      <c r="K1400" s="150"/>
      <c r="L1400" s="150"/>
    </row>
    <row r="1401" spans="1:12" ht="19.5">
      <c r="A1401" s="311" t="s">
        <v>31</v>
      </c>
      <c r="B1401" s="313"/>
      <c r="C1401" s="303"/>
      <c r="D1401" s="303"/>
      <c r="E1401" s="303"/>
      <c r="F1401" s="303"/>
      <c r="G1401" s="314">
        <v>30.2</v>
      </c>
      <c r="H1401" s="303" t="s">
        <v>32</v>
      </c>
      <c r="I1401" s="286">
        <f>ROUND((I1400*G1401/100),2)</f>
        <v>14.11</v>
      </c>
      <c r="J1401" s="150"/>
      <c r="K1401" s="150"/>
      <c r="L1401" s="150"/>
    </row>
    <row r="1402" spans="1:12" ht="19.5">
      <c r="A1402" s="311" t="s">
        <v>33</v>
      </c>
      <c r="B1402" s="313"/>
      <c r="C1402" s="303"/>
      <c r="D1402" s="303"/>
      <c r="E1402" s="303"/>
      <c r="F1402" s="304" t="s">
        <v>34</v>
      </c>
      <c r="G1402" s="303"/>
      <c r="H1402" s="303"/>
      <c r="I1402" s="286">
        <f>ROUND(F1407,2)</f>
        <v>0</v>
      </c>
      <c r="J1402" s="150"/>
      <c r="K1402" s="150"/>
      <c r="L1402" s="150"/>
    </row>
    <row r="1403" spans="1:12" ht="56.25">
      <c r="A1403" s="315" t="s">
        <v>35</v>
      </c>
      <c r="B1403" s="316" t="s">
        <v>36</v>
      </c>
      <c r="C1403" s="317" t="s">
        <v>37</v>
      </c>
      <c r="D1403" s="318" t="s">
        <v>38</v>
      </c>
      <c r="E1403" s="318" t="s">
        <v>39</v>
      </c>
      <c r="F1403" s="318" t="s">
        <v>40</v>
      </c>
      <c r="G1403" s="288"/>
      <c r="H1403" s="288"/>
      <c r="I1403" s="289"/>
      <c r="J1403" s="150"/>
      <c r="K1403" s="150"/>
      <c r="L1403" s="150"/>
    </row>
    <row r="1404" spans="1:12" ht="18.75">
      <c r="A1404" s="294" t="s">
        <v>41</v>
      </c>
      <c r="B1404" s="295"/>
      <c r="C1404" s="295"/>
      <c r="D1404" s="319"/>
      <c r="E1404" s="320"/>
      <c r="F1404" s="320">
        <f>E1404*C1404</f>
        <v>0</v>
      </c>
      <c r="G1404" s="321"/>
      <c r="H1404" s="288"/>
      <c r="I1404" s="289"/>
      <c r="J1404" s="150"/>
      <c r="K1404" s="150"/>
      <c r="L1404" s="150"/>
    </row>
    <row r="1405" spans="1:12" ht="18.75">
      <c r="A1405" s="294" t="s">
        <v>43</v>
      </c>
      <c r="B1405" s="295"/>
      <c r="C1405" s="295"/>
      <c r="D1405" s="319"/>
      <c r="E1405" s="320"/>
      <c r="F1405" s="320">
        <f>E1405*C1405</f>
        <v>0</v>
      </c>
      <c r="G1405" s="321"/>
      <c r="H1405" s="288"/>
      <c r="I1405" s="289"/>
      <c r="J1405" s="150"/>
      <c r="K1405" s="150"/>
      <c r="L1405" s="150"/>
    </row>
    <row r="1406" spans="1:12" ht="37.5">
      <c r="A1406" s="294" t="s">
        <v>44</v>
      </c>
      <c r="B1406" s="295"/>
      <c r="C1406" s="295"/>
      <c r="D1406" s="319"/>
      <c r="E1406" s="320"/>
      <c r="F1406" s="320">
        <f>E1406*C1406</f>
        <v>0</v>
      </c>
      <c r="G1406" s="321"/>
      <c r="H1406" s="288"/>
      <c r="I1406" s="289"/>
      <c r="J1406" s="150"/>
      <c r="K1406" s="150"/>
      <c r="L1406" s="150"/>
    </row>
    <row r="1407" spans="1:12" ht="18.75">
      <c r="A1407" s="322" t="s">
        <v>46</v>
      </c>
      <c r="B1407" s="299"/>
      <c r="C1407" s="299"/>
      <c r="D1407" s="323"/>
      <c r="E1407" s="301"/>
      <c r="F1407" s="324">
        <f>SUM(F1404:F1406)</f>
        <v>0</v>
      </c>
      <c r="G1407" s="321"/>
      <c r="H1407" s="288"/>
      <c r="I1407" s="289"/>
      <c r="J1407" s="150"/>
      <c r="K1407" s="150"/>
      <c r="L1407" s="150"/>
    </row>
    <row r="1408" spans="1:12" ht="19.5">
      <c r="A1408" s="311" t="s">
        <v>47</v>
      </c>
      <c r="B1408" s="303"/>
      <c r="C1408" s="303"/>
      <c r="D1408" s="303"/>
      <c r="E1408" s="303"/>
      <c r="F1408" s="303"/>
      <c r="G1408" s="303"/>
      <c r="H1408" s="303"/>
      <c r="I1408" s="286">
        <f>ROUND(F1414,2)</f>
        <v>184.23</v>
      </c>
      <c r="J1408" s="150"/>
      <c r="K1408" s="150"/>
      <c r="L1408" s="150"/>
    </row>
    <row r="1409" spans="1:12" ht="93.75">
      <c r="A1409" s="325" t="s">
        <v>35</v>
      </c>
      <c r="B1409" s="326" t="s">
        <v>48</v>
      </c>
      <c r="C1409" s="327" t="s">
        <v>49</v>
      </c>
      <c r="D1409" s="326" t="s">
        <v>50</v>
      </c>
      <c r="E1409" s="288"/>
      <c r="F1409" s="288"/>
      <c r="G1409" s="288"/>
      <c r="H1409" s="288"/>
      <c r="I1409" s="289"/>
      <c r="J1409" s="150"/>
      <c r="K1409" s="150"/>
      <c r="L1409" s="150"/>
    </row>
    <row r="1410" spans="1:12" ht="18.75">
      <c r="A1410" s="328"/>
      <c r="B1410" s="329"/>
      <c r="C1410" s="291">
        <v>0</v>
      </c>
      <c r="D1410" s="330">
        <f>B1410*C1410/100</f>
        <v>0</v>
      </c>
      <c r="E1410" s="288"/>
      <c r="F1410" s="288"/>
      <c r="G1410" s="288"/>
      <c r="H1410" s="288"/>
      <c r="I1410" s="289"/>
      <c r="J1410" s="150"/>
      <c r="K1410" s="150"/>
      <c r="L1410" s="150"/>
    </row>
    <row r="1411" spans="1:12" ht="18.75">
      <c r="A1411" s="331"/>
      <c r="B1411" s="332"/>
      <c r="C1411" s="291">
        <v>0</v>
      </c>
      <c r="D1411" s="330">
        <f>B1411*C1411/100</f>
        <v>0</v>
      </c>
      <c r="E1411" s="288"/>
      <c r="F1411" s="288"/>
      <c r="G1411" s="288"/>
      <c r="H1411" s="288"/>
      <c r="I1411" s="289"/>
      <c r="J1411" s="150"/>
      <c r="K1411" s="150"/>
      <c r="L1411" s="150"/>
    </row>
    <row r="1412" spans="1:12" ht="18.75">
      <c r="A1412" s="319" t="s">
        <v>53</v>
      </c>
      <c r="B1412" s="319"/>
      <c r="C1412" s="319"/>
      <c r="D1412" s="330">
        <f>SUM(D1410:D1411)</f>
        <v>0</v>
      </c>
      <c r="E1412" s="288"/>
      <c r="F1412" s="288"/>
      <c r="G1412" s="288"/>
      <c r="H1412" s="288"/>
      <c r="I1412" s="289"/>
      <c r="J1412" s="150"/>
      <c r="K1412" s="150"/>
      <c r="L1412" s="150"/>
    </row>
    <row r="1413" spans="1:12" ht="131.25">
      <c r="A1413" s="333" t="s">
        <v>54</v>
      </c>
      <c r="B1413" s="319"/>
      <c r="C1413" s="293" t="s">
        <v>752</v>
      </c>
      <c r="D1413" s="319"/>
      <c r="E1413" s="334" t="s">
        <v>56</v>
      </c>
      <c r="F1413" s="467" t="s">
        <v>57</v>
      </c>
      <c r="G1413" s="468"/>
      <c r="H1413" s="288"/>
      <c r="I1413" s="289"/>
      <c r="J1413" s="150"/>
      <c r="K1413" s="150"/>
      <c r="L1413" s="150"/>
    </row>
    <row r="1414" spans="1:12" ht="19.5">
      <c r="A1414" s="330">
        <v>1300000</v>
      </c>
      <c r="B1414" s="292"/>
      <c r="C1414" s="297">
        <f>D1395*60*12</f>
        <v>105844.4712</v>
      </c>
      <c r="D1414" s="292"/>
      <c r="E1414" s="292">
        <f>F1396</f>
        <v>15</v>
      </c>
      <c r="F1414" s="469">
        <f>(A1414/C1414*E1414)</f>
        <v>184.23257992525168</v>
      </c>
      <c r="G1414" s="470"/>
      <c r="H1414" s="288"/>
      <c r="I1414" s="289"/>
      <c r="J1414" s="150"/>
      <c r="K1414" s="150"/>
      <c r="L1414" s="150"/>
    </row>
    <row r="1415" spans="1:12" ht="19.5">
      <c r="A1415" s="335" t="s">
        <v>58</v>
      </c>
      <c r="B1415" s="336"/>
      <c r="C1415" s="288"/>
      <c r="D1415" s="337"/>
      <c r="E1415" s="338"/>
      <c r="F1415" s="288"/>
      <c r="G1415" s="288"/>
      <c r="H1415" s="288"/>
      <c r="I1415" s="339">
        <v>1254.93</v>
      </c>
      <c r="J1415" s="150"/>
      <c r="K1415" s="150"/>
      <c r="L1415" s="150"/>
    </row>
    <row r="1416" spans="1:12" ht="19.5">
      <c r="A1416" s="311" t="s">
        <v>59</v>
      </c>
      <c r="B1416" s="313"/>
      <c r="C1416" s="303"/>
      <c r="D1416" s="304"/>
      <c r="E1416" s="340"/>
      <c r="F1416" s="303"/>
      <c r="G1416" s="303"/>
      <c r="H1416" s="303"/>
      <c r="I1416" s="286">
        <v>24.59</v>
      </c>
      <c r="J1416" s="150"/>
      <c r="K1416" s="150"/>
      <c r="L1416" s="150"/>
    </row>
    <row r="1417" spans="1:12" ht="18.75">
      <c r="A1417" s="463" t="s">
        <v>60</v>
      </c>
      <c r="B1417" s="464"/>
      <c r="C1417" s="464"/>
      <c r="D1417" s="464"/>
      <c r="E1417" s="464"/>
      <c r="F1417" s="341" t="s">
        <v>61</v>
      </c>
      <c r="G1417" s="342">
        <v>1.05</v>
      </c>
      <c r="H1417" s="288"/>
      <c r="I1417" s="343"/>
      <c r="J1417" s="150"/>
      <c r="K1417" s="150"/>
      <c r="L1417" s="150"/>
    </row>
    <row r="1418" spans="1:12" ht="19.5">
      <c r="A1418" s="311" t="s">
        <v>62</v>
      </c>
      <c r="B1418" s="313"/>
      <c r="C1418" s="303"/>
      <c r="D1418" s="303"/>
      <c r="E1418" s="303"/>
      <c r="F1418" s="303"/>
      <c r="G1418" s="314">
        <v>30.2</v>
      </c>
      <c r="H1418" s="303" t="s">
        <v>32</v>
      </c>
      <c r="I1418" s="286">
        <f>ROUND(I1416*G1418%,2)</f>
        <v>7.43</v>
      </c>
      <c r="J1418" s="150"/>
      <c r="K1418" s="150"/>
      <c r="L1418" s="150"/>
    </row>
    <row r="1419" spans="1:12" ht="19.5">
      <c r="A1419" s="344" t="s">
        <v>63</v>
      </c>
      <c r="B1419" s="345"/>
      <c r="C1419" s="345"/>
      <c r="D1419" s="346"/>
      <c r="E1419" s="347"/>
      <c r="F1419" s="345"/>
      <c r="G1419" s="345"/>
      <c r="H1419" s="345"/>
      <c r="I1419" s="348">
        <v>1211.5</v>
      </c>
      <c r="J1419" s="150"/>
      <c r="K1419" s="150"/>
      <c r="L1419" s="150"/>
    </row>
    <row r="1420" spans="1:12" ht="18.75">
      <c r="A1420" s="461" t="s">
        <v>64</v>
      </c>
      <c r="B1420" s="462"/>
      <c r="C1420" s="462"/>
      <c r="D1420" s="462"/>
      <c r="E1420" s="349"/>
      <c r="F1420" s="350" t="s">
        <v>65</v>
      </c>
      <c r="G1420" s="351">
        <v>1.92</v>
      </c>
      <c r="H1420" s="352"/>
      <c r="I1420" s="353"/>
      <c r="J1420" s="150"/>
      <c r="K1420" s="150"/>
      <c r="L1420" s="150"/>
    </row>
    <row r="1421" spans="1:12" ht="19.5">
      <c r="A1421" s="284" t="s">
        <v>66</v>
      </c>
      <c r="B1421" s="354"/>
      <c r="C1421" s="303"/>
      <c r="D1421" s="303"/>
      <c r="E1421" s="303"/>
      <c r="F1421" s="303"/>
      <c r="G1421" s="303"/>
      <c r="H1421" s="303"/>
      <c r="I1421" s="286">
        <f>I1415+I1392</f>
        <v>1499.9998988103973</v>
      </c>
      <c r="J1421" s="150"/>
      <c r="K1421" s="150"/>
      <c r="L1421" s="150"/>
    </row>
    <row r="1422" spans="1:12" ht="19.5">
      <c r="A1422" s="284" t="s">
        <v>72</v>
      </c>
      <c r="B1422" s="354"/>
      <c r="C1422" s="303"/>
      <c r="D1422" s="303"/>
      <c r="E1422" s="303"/>
      <c r="F1422" s="303"/>
      <c r="G1422" s="355">
        <f>I1423/I1421-1</f>
        <v>6.745973957222873E-08</v>
      </c>
      <c r="H1422" s="303"/>
      <c r="I1422" s="286">
        <f>I1423-I1421</f>
        <v>0.0001011896026739123</v>
      </c>
      <c r="J1422" s="150"/>
      <c r="K1422" s="150"/>
      <c r="L1422" s="150"/>
    </row>
    <row r="1423" spans="1:12" ht="19.5">
      <c r="A1423" s="284" t="s">
        <v>67</v>
      </c>
      <c r="B1423" s="354"/>
      <c r="C1423" s="303"/>
      <c r="D1423" s="303"/>
      <c r="E1423" s="303"/>
      <c r="F1423" s="303"/>
      <c r="G1423" s="303"/>
      <c r="H1423" s="303"/>
      <c r="I1423" s="286">
        <v>1500</v>
      </c>
      <c r="J1423" s="150"/>
      <c r="K1423" s="150"/>
      <c r="L1423" s="150"/>
    </row>
    <row r="1424" spans="1:12" ht="18.75">
      <c r="A1424" s="234"/>
      <c r="B1424" s="234"/>
      <c r="C1424" s="234"/>
      <c r="D1424" s="234"/>
      <c r="E1424" s="234"/>
      <c r="F1424" s="234"/>
      <c r="G1424" s="234"/>
      <c r="H1424" s="234"/>
      <c r="I1424" s="276"/>
      <c r="J1424" s="150"/>
      <c r="K1424" s="150"/>
      <c r="L1424" s="150"/>
    </row>
    <row r="1425" spans="1:12" ht="18.75">
      <c r="A1425" s="278" t="s">
        <v>68</v>
      </c>
      <c r="B1425" s="234"/>
      <c r="C1425" s="234"/>
      <c r="D1425" s="234"/>
      <c r="E1425" s="234"/>
      <c r="F1425" s="234"/>
      <c r="G1425" s="352" t="s">
        <v>462</v>
      </c>
      <c r="H1425" s="234"/>
      <c r="I1425" s="276"/>
      <c r="J1425" s="150"/>
      <c r="K1425" s="150"/>
      <c r="L1425" s="150"/>
    </row>
    <row r="1426" spans="1:12" ht="18.75">
      <c r="A1426" s="234" t="s">
        <v>461</v>
      </c>
      <c r="B1426" s="234"/>
      <c r="C1426" s="234"/>
      <c r="D1426" s="234"/>
      <c r="E1426" s="234"/>
      <c r="F1426" s="234"/>
      <c r="G1426" s="234"/>
      <c r="H1426" s="234"/>
      <c r="I1426" s="276"/>
      <c r="J1426" s="150"/>
      <c r="K1426" s="150"/>
      <c r="L1426" s="150"/>
    </row>
    <row r="1427" spans="1:12" ht="18.75">
      <c r="A1427" s="234"/>
      <c r="B1427" s="234"/>
      <c r="C1427" s="234"/>
      <c r="D1427" s="234"/>
      <c r="E1427" s="234"/>
      <c r="F1427" s="234"/>
      <c r="G1427" s="234"/>
      <c r="H1427" s="234"/>
      <c r="I1427" s="276"/>
      <c r="J1427" s="150"/>
      <c r="K1427" s="150"/>
      <c r="L1427" s="150"/>
    </row>
    <row r="1428" spans="1:12" ht="18.75">
      <c r="A1428" s="234"/>
      <c r="B1428" s="234"/>
      <c r="C1428" s="234"/>
      <c r="D1428" s="234"/>
      <c r="E1428" s="234"/>
      <c r="F1428" s="234"/>
      <c r="G1428" s="234"/>
      <c r="H1428" s="234"/>
      <c r="I1428" s="276"/>
      <c r="J1428" s="150"/>
      <c r="K1428" s="150"/>
      <c r="L1428" s="150"/>
    </row>
    <row r="1429" spans="1:12" ht="18.75">
      <c r="A1429" s="234"/>
      <c r="B1429" s="234"/>
      <c r="C1429" s="234"/>
      <c r="D1429" s="234"/>
      <c r="E1429" s="234"/>
      <c r="F1429" s="234"/>
      <c r="G1429" s="234"/>
      <c r="H1429" s="234"/>
      <c r="I1429" s="276"/>
      <c r="J1429" s="150"/>
      <c r="K1429" s="150"/>
      <c r="L1429" s="150"/>
    </row>
    <row r="1430" spans="1:12" ht="18.75">
      <c r="A1430" s="234"/>
      <c r="B1430" s="234"/>
      <c r="C1430" s="234"/>
      <c r="D1430" s="234"/>
      <c r="E1430" s="234"/>
      <c r="F1430" s="234" t="s">
        <v>695</v>
      </c>
      <c r="G1430" s="234"/>
      <c r="H1430" s="234"/>
      <c r="I1430" s="276"/>
      <c r="J1430" s="150"/>
      <c r="K1430" s="150"/>
      <c r="L1430" s="150"/>
    </row>
    <row r="1431" spans="1:12" ht="18.75">
      <c r="A1431" s="234"/>
      <c r="B1431" s="234"/>
      <c r="C1431" s="234"/>
      <c r="D1431" s="234"/>
      <c r="E1431" s="234"/>
      <c r="F1431" s="234" t="s">
        <v>73</v>
      </c>
      <c r="G1431" s="234"/>
      <c r="H1431" s="276" t="s">
        <v>716</v>
      </c>
      <c r="I1431" s="150"/>
      <c r="J1431" s="150"/>
      <c r="K1431" s="150"/>
      <c r="L1431" s="150"/>
    </row>
    <row r="1432" spans="1:12" ht="18.75">
      <c r="A1432" s="234"/>
      <c r="B1432" s="234"/>
      <c r="C1432" s="234"/>
      <c r="D1432" s="234"/>
      <c r="E1432" s="234"/>
      <c r="F1432" s="234" t="s">
        <v>749</v>
      </c>
      <c r="G1432" s="234"/>
      <c r="H1432" s="234"/>
      <c r="I1432" s="276" t="s">
        <v>717</v>
      </c>
      <c r="J1432" s="150"/>
      <c r="K1432" s="150"/>
      <c r="L1432" s="150"/>
    </row>
    <row r="1433" spans="1:12" ht="18.75">
      <c r="A1433" s="12" t="s">
        <v>460</v>
      </c>
      <c r="B1433" s="12"/>
      <c r="C1433" s="12"/>
      <c r="D1433" s="12"/>
      <c r="E1433" s="12"/>
      <c r="F1433" s="12"/>
      <c r="G1433" s="12"/>
      <c r="H1433" s="12"/>
      <c r="I1433" s="277"/>
      <c r="J1433" s="150"/>
      <c r="K1433" s="150"/>
      <c r="L1433" s="150"/>
    </row>
    <row r="1434" spans="1:12" ht="18.75">
      <c r="A1434" s="234"/>
      <c r="B1434" s="12"/>
      <c r="C1434" s="12"/>
      <c r="D1434" s="12" t="s">
        <v>9</v>
      </c>
      <c r="E1434" s="12"/>
      <c r="F1434" s="12"/>
      <c r="G1434" s="12"/>
      <c r="H1434" s="12"/>
      <c r="I1434" s="277"/>
      <c r="J1434" s="150"/>
      <c r="K1434" s="150"/>
      <c r="L1434" s="150"/>
    </row>
    <row r="1435" spans="1:12" ht="18.75">
      <c r="A1435" s="278" t="s">
        <v>10</v>
      </c>
      <c r="B1435" s="276"/>
      <c r="C1435" s="276"/>
      <c r="D1435" s="358" t="s">
        <v>500</v>
      </c>
      <c r="E1435" s="268"/>
      <c r="F1435" s="268"/>
      <c r="G1435" s="12"/>
      <c r="H1435" s="12"/>
      <c r="I1435" s="276"/>
      <c r="J1435" s="150"/>
      <c r="K1435" s="150"/>
      <c r="L1435" s="150"/>
    </row>
    <row r="1436" spans="1:12" ht="18.75">
      <c r="A1436" s="280" t="s">
        <v>12</v>
      </c>
      <c r="B1436" s="276"/>
      <c r="C1436" s="276"/>
      <c r="D1436" s="280"/>
      <c r="E1436" s="234"/>
      <c r="F1436" s="280"/>
      <c r="G1436" s="280"/>
      <c r="H1436" s="282"/>
      <c r="I1436" s="283"/>
      <c r="J1436" s="150"/>
      <c r="K1436" s="150"/>
      <c r="L1436" s="150"/>
    </row>
    <row r="1437" spans="1:12" ht="18.75">
      <c r="A1437" s="234"/>
      <c r="B1437" s="234"/>
      <c r="C1437" s="234"/>
      <c r="D1437" s="281"/>
      <c r="E1437" s="234"/>
      <c r="F1437" s="234"/>
      <c r="G1437" s="234"/>
      <c r="H1437" s="234"/>
      <c r="I1437" s="276"/>
      <c r="J1437" s="150"/>
      <c r="K1437" s="150"/>
      <c r="L1437" s="150"/>
    </row>
    <row r="1438" spans="1:12" ht="18.75">
      <c r="A1438" s="234"/>
      <c r="B1438" s="279"/>
      <c r="C1438" s="12"/>
      <c r="D1438" s="12"/>
      <c r="E1438" s="12"/>
      <c r="F1438" s="12"/>
      <c r="G1438" s="12"/>
      <c r="H1438" s="12"/>
      <c r="I1438" s="283" t="s">
        <v>14</v>
      </c>
      <c r="J1438" s="150"/>
      <c r="K1438" s="150"/>
      <c r="L1438" s="150"/>
    </row>
    <row r="1439" spans="1:12" ht="19.5">
      <c r="A1439" s="284" t="s">
        <v>15</v>
      </c>
      <c r="B1439" s="285"/>
      <c r="C1439" s="20"/>
      <c r="D1439" s="20"/>
      <c r="E1439" s="20"/>
      <c r="F1439" s="20"/>
      <c r="G1439" s="20"/>
      <c r="H1439" s="20"/>
      <c r="I1439" s="286">
        <f>I1447+I1448+I1449+I1455</f>
        <v>1870.0041</v>
      </c>
      <c r="J1439" s="150"/>
      <c r="K1439" s="150"/>
      <c r="L1439" s="150"/>
    </row>
    <row r="1440" spans="1:12" ht="18.75">
      <c r="A1440" s="287" t="s">
        <v>16</v>
      </c>
      <c r="B1440" s="288"/>
      <c r="C1440" s="288"/>
      <c r="D1440" s="288"/>
      <c r="E1440" s="288"/>
      <c r="F1440" s="288"/>
      <c r="G1440" s="288"/>
      <c r="H1440" s="288"/>
      <c r="I1440" s="289"/>
      <c r="J1440" s="150"/>
      <c r="K1440" s="150"/>
      <c r="L1440" s="150"/>
    </row>
    <row r="1441" spans="1:12" ht="93.75">
      <c r="A1441" s="290" t="s">
        <v>17</v>
      </c>
      <c r="B1441" s="291" t="s">
        <v>18</v>
      </c>
      <c r="C1441" s="292" t="s">
        <v>19</v>
      </c>
      <c r="D1441" s="293" t="s">
        <v>20</v>
      </c>
      <c r="E1441" s="293" t="s">
        <v>21</v>
      </c>
      <c r="F1441" s="293" t="s">
        <v>22</v>
      </c>
      <c r="G1441" s="292" t="s">
        <v>23</v>
      </c>
      <c r="H1441" s="288"/>
      <c r="I1441" s="289"/>
      <c r="J1441" s="150"/>
      <c r="K1441" s="150"/>
      <c r="L1441" s="150"/>
    </row>
    <row r="1442" spans="1:12" ht="18.75">
      <c r="A1442" s="294" t="s">
        <v>24</v>
      </c>
      <c r="B1442" s="295">
        <v>1</v>
      </c>
      <c r="C1442" s="295">
        <v>17543</v>
      </c>
      <c r="D1442" s="296">
        <f>159.27*0.923</f>
        <v>147.00621</v>
      </c>
      <c r="E1442" s="297">
        <f>D1442*60</f>
        <v>8820.3726</v>
      </c>
      <c r="F1442" s="292">
        <v>30</v>
      </c>
      <c r="G1442" s="295">
        <f>B1442*C1442/E1442*F1442</f>
        <v>59.667547377760435</v>
      </c>
      <c r="H1442" s="288"/>
      <c r="I1442" s="289"/>
      <c r="J1442" s="150"/>
      <c r="K1442" s="150"/>
      <c r="L1442" s="150"/>
    </row>
    <row r="1443" spans="1:12" ht="37.5">
      <c r="A1443" s="298" t="s">
        <v>25</v>
      </c>
      <c r="B1443" s="299">
        <v>1</v>
      </c>
      <c r="C1443" s="299">
        <v>12406</v>
      </c>
      <c r="D1443" s="296">
        <f>159.27*0.923</f>
        <v>147.00621</v>
      </c>
      <c r="E1443" s="300">
        <f>D1443*60</f>
        <v>8820.3726</v>
      </c>
      <c r="F1443" s="301">
        <v>15</v>
      </c>
      <c r="G1443" s="299">
        <f>B1443*C1443/E1443*F1443</f>
        <v>21.09774818356313</v>
      </c>
      <c r="H1443" s="288"/>
      <c r="I1443" s="289"/>
      <c r="J1443" s="150"/>
      <c r="K1443" s="150"/>
      <c r="L1443" s="150"/>
    </row>
    <row r="1444" spans="1:12" ht="18.75">
      <c r="A1444" s="302" t="s">
        <v>26</v>
      </c>
      <c r="B1444" s="303"/>
      <c r="C1444" s="304"/>
      <c r="D1444" s="304"/>
      <c r="E1444" s="304"/>
      <c r="F1444" s="304"/>
      <c r="G1444" s="305">
        <f>ROUND((G1442+G1443),2)</f>
        <v>80.77</v>
      </c>
      <c r="H1444" s="288"/>
      <c r="I1444" s="276"/>
      <c r="J1444" s="150"/>
      <c r="K1444" s="150"/>
      <c r="L1444" s="150"/>
    </row>
    <row r="1445" spans="1:12" ht="18.75">
      <c r="A1445" s="465" t="s">
        <v>751</v>
      </c>
      <c r="B1445" s="466"/>
      <c r="C1445" s="466"/>
      <c r="D1445" s="466"/>
      <c r="E1445" s="466"/>
      <c r="F1445" s="466"/>
      <c r="G1445" s="306"/>
      <c r="H1445" s="288"/>
      <c r="I1445" s="307">
        <f>G1444*G1445</f>
        <v>0</v>
      </c>
      <c r="J1445" s="150"/>
      <c r="K1445" s="150"/>
      <c r="L1445" s="150"/>
    </row>
    <row r="1446" spans="1:12" ht="18.75">
      <c r="A1446" s="463" t="s">
        <v>28</v>
      </c>
      <c r="B1446" s="464"/>
      <c r="C1446" s="464"/>
      <c r="D1446" s="464"/>
      <c r="E1446" s="464"/>
      <c r="F1446" s="308" t="s">
        <v>29</v>
      </c>
      <c r="G1446" s="309">
        <v>1.33</v>
      </c>
      <c r="H1446" s="303"/>
      <c r="I1446" s="310">
        <f>G1444*G1446</f>
        <v>107.4241</v>
      </c>
      <c r="J1446" s="150"/>
      <c r="K1446" s="150"/>
      <c r="L1446" s="150"/>
    </row>
    <row r="1447" spans="1:12" ht="19.5">
      <c r="A1447" s="311" t="s">
        <v>30</v>
      </c>
      <c r="B1447" s="303"/>
      <c r="C1447" s="303"/>
      <c r="D1447" s="303"/>
      <c r="E1447" s="303"/>
      <c r="F1447" s="303"/>
      <c r="G1447" s="312"/>
      <c r="H1447" s="303"/>
      <c r="I1447" s="286">
        <f>I1445+I1446</f>
        <v>107.4241</v>
      </c>
      <c r="J1447" s="150"/>
      <c r="K1447" s="150"/>
      <c r="L1447" s="150"/>
    </row>
    <row r="1448" spans="1:12" ht="19.5">
      <c r="A1448" s="311" t="s">
        <v>31</v>
      </c>
      <c r="B1448" s="313"/>
      <c r="C1448" s="303"/>
      <c r="D1448" s="303"/>
      <c r="E1448" s="303"/>
      <c r="F1448" s="303"/>
      <c r="G1448" s="314">
        <v>30.2</v>
      </c>
      <c r="H1448" s="303" t="s">
        <v>32</v>
      </c>
      <c r="I1448" s="286">
        <f>ROUND((I1447*G1448/100),2)</f>
        <v>32.44</v>
      </c>
      <c r="J1448" s="150"/>
      <c r="K1448" s="150"/>
      <c r="L1448" s="150"/>
    </row>
    <row r="1449" spans="1:12" ht="19.5">
      <c r="A1449" s="311" t="s">
        <v>33</v>
      </c>
      <c r="B1449" s="313"/>
      <c r="C1449" s="303"/>
      <c r="D1449" s="303"/>
      <c r="E1449" s="303"/>
      <c r="F1449" s="304" t="s">
        <v>34</v>
      </c>
      <c r="G1449" s="303"/>
      <c r="H1449" s="303"/>
      <c r="I1449" s="286">
        <f>ROUND(F1454,2)</f>
        <v>1694.71</v>
      </c>
      <c r="J1449" s="150"/>
      <c r="K1449" s="150"/>
      <c r="L1449" s="150"/>
    </row>
    <row r="1450" spans="1:12" ht="56.25">
      <c r="A1450" s="315" t="s">
        <v>35</v>
      </c>
      <c r="B1450" s="316" t="s">
        <v>36</v>
      </c>
      <c r="C1450" s="317" t="s">
        <v>37</v>
      </c>
      <c r="D1450" s="318" t="s">
        <v>38</v>
      </c>
      <c r="E1450" s="318" t="s">
        <v>39</v>
      </c>
      <c r="F1450" s="318" t="s">
        <v>40</v>
      </c>
      <c r="G1450" s="288"/>
      <c r="H1450" s="288"/>
      <c r="I1450" s="289"/>
      <c r="J1450" s="150"/>
      <c r="K1450" s="150"/>
      <c r="L1450" s="150"/>
    </row>
    <row r="1451" spans="1:12" ht="18.75">
      <c r="A1451" s="294" t="s">
        <v>41</v>
      </c>
      <c r="B1451" s="295"/>
      <c r="C1451" s="295"/>
      <c r="D1451" s="319"/>
      <c r="E1451" s="320"/>
      <c r="F1451" s="320">
        <f>E1451*C1451</f>
        <v>0</v>
      </c>
      <c r="G1451" s="321"/>
      <c r="H1451" s="288"/>
      <c r="I1451" s="289"/>
      <c r="J1451" s="150"/>
      <c r="K1451" s="150"/>
      <c r="L1451" s="150"/>
    </row>
    <row r="1452" spans="1:12" ht="18.75">
      <c r="A1452" s="294" t="s">
        <v>43</v>
      </c>
      <c r="B1452" s="295"/>
      <c r="C1452" s="295"/>
      <c r="D1452" s="319"/>
      <c r="E1452" s="320"/>
      <c r="F1452" s="320">
        <f>E1452*C1452</f>
        <v>0</v>
      </c>
      <c r="G1452" s="321"/>
      <c r="H1452" s="288"/>
      <c r="I1452" s="289"/>
      <c r="J1452" s="150"/>
      <c r="K1452" s="150"/>
      <c r="L1452" s="150"/>
    </row>
    <row r="1453" spans="1:12" ht="37.5">
      <c r="A1453" s="294" t="s">
        <v>44</v>
      </c>
      <c r="B1453" s="295">
        <v>1694.71</v>
      </c>
      <c r="C1453" s="295"/>
      <c r="D1453" s="319"/>
      <c r="E1453" s="320"/>
      <c r="F1453" s="320">
        <f>B1453</f>
        <v>1694.71</v>
      </c>
      <c r="G1453" s="321"/>
      <c r="H1453" s="288"/>
      <c r="I1453" s="289"/>
      <c r="J1453" s="150"/>
      <c r="K1453" s="150"/>
      <c r="L1453" s="150"/>
    </row>
    <row r="1454" spans="1:12" ht="18.75">
      <c r="A1454" s="322" t="s">
        <v>46</v>
      </c>
      <c r="B1454" s="299"/>
      <c r="C1454" s="299"/>
      <c r="D1454" s="323"/>
      <c r="E1454" s="301"/>
      <c r="F1454" s="324">
        <f>SUM(F1451:F1453)</f>
        <v>1694.71</v>
      </c>
      <c r="G1454" s="321"/>
      <c r="H1454" s="288"/>
      <c r="I1454" s="289"/>
      <c r="J1454" s="150"/>
      <c r="K1454" s="150"/>
      <c r="L1454" s="150"/>
    </row>
    <row r="1455" spans="1:12" ht="19.5">
      <c r="A1455" s="311" t="s">
        <v>47</v>
      </c>
      <c r="B1455" s="303"/>
      <c r="C1455" s="303"/>
      <c r="D1455" s="303"/>
      <c r="E1455" s="303"/>
      <c r="F1455" s="303"/>
      <c r="G1455" s="303"/>
      <c r="H1455" s="303"/>
      <c r="I1455" s="286">
        <f>ROUND(F1461,2)</f>
        <v>35.43</v>
      </c>
      <c r="J1455" s="150"/>
      <c r="K1455" s="150"/>
      <c r="L1455" s="150"/>
    </row>
    <row r="1456" spans="1:12" ht="93.75">
      <c r="A1456" s="325" t="s">
        <v>35</v>
      </c>
      <c r="B1456" s="326" t="s">
        <v>48</v>
      </c>
      <c r="C1456" s="327" t="s">
        <v>49</v>
      </c>
      <c r="D1456" s="326" t="s">
        <v>50</v>
      </c>
      <c r="E1456" s="288"/>
      <c r="F1456" s="288"/>
      <c r="G1456" s="288"/>
      <c r="H1456" s="288"/>
      <c r="I1456" s="289"/>
      <c r="J1456" s="150"/>
      <c r="K1456" s="150"/>
      <c r="L1456" s="150"/>
    </row>
    <row r="1457" spans="1:12" ht="18.75">
      <c r="A1457" s="328"/>
      <c r="B1457" s="329"/>
      <c r="C1457" s="291">
        <v>0</v>
      </c>
      <c r="D1457" s="330">
        <f>B1457*C1457/100</f>
        <v>0</v>
      </c>
      <c r="E1457" s="288"/>
      <c r="F1457" s="288"/>
      <c r="G1457" s="288"/>
      <c r="H1457" s="288"/>
      <c r="I1457" s="289"/>
      <c r="J1457" s="150"/>
      <c r="K1457" s="150"/>
      <c r="L1457" s="150"/>
    </row>
    <row r="1458" spans="1:12" ht="18.75">
      <c r="A1458" s="331"/>
      <c r="B1458" s="332"/>
      <c r="C1458" s="291">
        <v>0</v>
      </c>
      <c r="D1458" s="330">
        <f>B1458*C1458/100</f>
        <v>0</v>
      </c>
      <c r="E1458" s="288"/>
      <c r="F1458" s="288"/>
      <c r="G1458" s="288"/>
      <c r="H1458" s="288"/>
      <c r="I1458" s="289"/>
      <c r="J1458" s="150"/>
      <c r="K1458" s="150"/>
      <c r="L1458" s="150"/>
    </row>
    <row r="1459" spans="1:12" ht="18.75">
      <c r="A1459" s="319" t="s">
        <v>53</v>
      </c>
      <c r="B1459" s="319"/>
      <c r="C1459" s="319"/>
      <c r="D1459" s="330">
        <f>SUM(D1457:D1458)</f>
        <v>0</v>
      </c>
      <c r="E1459" s="288"/>
      <c r="F1459" s="288"/>
      <c r="G1459" s="288"/>
      <c r="H1459" s="288"/>
      <c r="I1459" s="289"/>
      <c r="J1459" s="150"/>
      <c r="K1459" s="150"/>
      <c r="L1459" s="150"/>
    </row>
    <row r="1460" spans="1:12" ht="131.25">
      <c r="A1460" s="333" t="s">
        <v>54</v>
      </c>
      <c r="B1460" s="319"/>
      <c r="C1460" s="293" t="s">
        <v>752</v>
      </c>
      <c r="D1460" s="319"/>
      <c r="E1460" s="334" t="s">
        <v>56</v>
      </c>
      <c r="F1460" s="467" t="s">
        <v>57</v>
      </c>
      <c r="G1460" s="468"/>
      <c r="H1460" s="288"/>
      <c r="I1460" s="289"/>
      <c r="J1460" s="150"/>
      <c r="K1460" s="150"/>
      <c r="L1460" s="150"/>
    </row>
    <row r="1461" spans="1:12" ht="19.5">
      <c r="A1461" s="330">
        <v>250000</v>
      </c>
      <c r="B1461" s="292"/>
      <c r="C1461" s="297">
        <f>D1442*60*12</f>
        <v>105844.4712</v>
      </c>
      <c r="D1461" s="292"/>
      <c r="E1461" s="292">
        <f>F1443</f>
        <v>15</v>
      </c>
      <c r="F1461" s="469">
        <f>(A1461/C1461*E1461)</f>
        <v>35.42934229331763</v>
      </c>
      <c r="G1461" s="470"/>
      <c r="H1461" s="288"/>
      <c r="I1461" s="289"/>
      <c r="J1461" s="150"/>
      <c r="K1461" s="150"/>
      <c r="L1461" s="150"/>
    </row>
    <row r="1462" spans="1:12" ht="19.5">
      <c r="A1462" s="335" t="s">
        <v>58</v>
      </c>
      <c r="B1462" s="336"/>
      <c r="C1462" s="288"/>
      <c r="D1462" s="337"/>
      <c r="E1462" s="338"/>
      <c r="F1462" s="288"/>
      <c r="G1462" s="288"/>
      <c r="H1462" s="288"/>
      <c r="I1462" s="339">
        <v>630</v>
      </c>
      <c r="J1462" s="150"/>
      <c r="K1462" s="150"/>
      <c r="L1462" s="150"/>
    </row>
    <row r="1463" spans="1:12" ht="19.5">
      <c r="A1463" s="311" t="s">
        <v>59</v>
      </c>
      <c r="B1463" s="313"/>
      <c r="C1463" s="303"/>
      <c r="D1463" s="304"/>
      <c r="E1463" s="340"/>
      <c r="F1463" s="303"/>
      <c r="G1463" s="303"/>
      <c r="H1463" s="303"/>
      <c r="I1463" s="286">
        <v>24.59</v>
      </c>
      <c r="J1463" s="150"/>
      <c r="K1463" s="150"/>
      <c r="L1463" s="150"/>
    </row>
    <row r="1464" spans="1:12" ht="18.75">
      <c r="A1464" s="463" t="s">
        <v>60</v>
      </c>
      <c r="B1464" s="464"/>
      <c r="C1464" s="464"/>
      <c r="D1464" s="464"/>
      <c r="E1464" s="464"/>
      <c r="F1464" s="341" t="s">
        <v>61</v>
      </c>
      <c r="G1464" s="342">
        <v>1.05</v>
      </c>
      <c r="H1464" s="288"/>
      <c r="I1464" s="343"/>
      <c r="J1464" s="150"/>
      <c r="K1464" s="150"/>
      <c r="L1464" s="150"/>
    </row>
    <row r="1465" spans="1:12" ht="19.5">
      <c r="A1465" s="311" t="s">
        <v>62</v>
      </c>
      <c r="B1465" s="313"/>
      <c r="C1465" s="303"/>
      <c r="D1465" s="303"/>
      <c r="E1465" s="303"/>
      <c r="F1465" s="303"/>
      <c r="G1465" s="314">
        <v>30.2</v>
      </c>
      <c r="H1465" s="303" t="s">
        <v>32</v>
      </c>
      <c r="I1465" s="286">
        <f>ROUND(I1463*G1465%,2)</f>
        <v>7.43</v>
      </c>
      <c r="J1465" s="150"/>
      <c r="K1465" s="150"/>
      <c r="L1465" s="150"/>
    </row>
    <row r="1466" spans="1:12" ht="19.5">
      <c r="A1466" s="344" t="s">
        <v>63</v>
      </c>
      <c r="B1466" s="345"/>
      <c r="C1466" s="345"/>
      <c r="D1466" s="346"/>
      <c r="E1466" s="347"/>
      <c r="F1466" s="345"/>
      <c r="G1466" s="345"/>
      <c r="H1466" s="345"/>
      <c r="I1466" s="348">
        <v>28</v>
      </c>
      <c r="J1466" s="150"/>
      <c r="K1466" s="150"/>
      <c r="L1466" s="150"/>
    </row>
    <row r="1467" spans="1:12" ht="18.75">
      <c r="A1467" s="461" t="s">
        <v>64</v>
      </c>
      <c r="B1467" s="462"/>
      <c r="C1467" s="462"/>
      <c r="D1467" s="462"/>
      <c r="E1467" s="349"/>
      <c r="F1467" s="350" t="s">
        <v>65</v>
      </c>
      <c r="G1467" s="351">
        <v>1.92</v>
      </c>
      <c r="H1467" s="352"/>
      <c r="I1467" s="353"/>
      <c r="J1467" s="150"/>
      <c r="K1467" s="150"/>
      <c r="L1467" s="150"/>
    </row>
    <row r="1468" spans="1:12" ht="19.5">
      <c r="A1468" s="284" t="s">
        <v>66</v>
      </c>
      <c r="B1468" s="354"/>
      <c r="C1468" s="303"/>
      <c r="D1468" s="303"/>
      <c r="E1468" s="303"/>
      <c r="F1468" s="303"/>
      <c r="G1468" s="303"/>
      <c r="H1468" s="303"/>
      <c r="I1468" s="286">
        <f>I1462+I1439</f>
        <v>2500.0041</v>
      </c>
      <c r="J1468" s="150"/>
      <c r="K1468" s="150"/>
      <c r="L1468" s="150"/>
    </row>
    <row r="1469" spans="1:12" ht="19.5">
      <c r="A1469" s="284" t="s">
        <v>72</v>
      </c>
      <c r="B1469" s="354"/>
      <c r="C1469" s="303"/>
      <c r="D1469" s="303"/>
      <c r="E1469" s="303"/>
      <c r="F1469" s="303"/>
      <c r="G1469" s="355">
        <f>I1470/I1468-1</f>
        <v>-1.6399973103986554E-06</v>
      </c>
      <c r="H1469" s="303"/>
      <c r="I1469" s="286">
        <f>I1470-I1468</f>
        <v>-0.004100000000107684</v>
      </c>
      <c r="J1469" s="150"/>
      <c r="K1469" s="150"/>
      <c r="L1469" s="150"/>
    </row>
    <row r="1470" spans="1:12" ht="19.5">
      <c r="A1470" s="284" t="s">
        <v>67</v>
      </c>
      <c r="B1470" s="354"/>
      <c r="C1470" s="303"/>
      <c r="D1470" s="303"/>
      <c r="E1470" s="303"/>
      <c r="F1470" s="303"/>
      <c r="G1470" s="303"/>
      <c r="H1470" s="303"/>
      <c r="I1470" s="286">
        <v>2500</v>
      </c>
      <c r="J1470" s="150"/>
      <c r="K1470" s="150"/>
      <c r="L1470" s="150"/>
    </row>
    <row r="1471" spans="1:12" ht="18.75">
      <c r="A1471" s="234"/>
      <c r="B1471" s="234"/>
      <c r="C1471" s="234"/>
      <c r="D1471" s="234"/>
      <c r="E1471" s="234"/>
      <c r="F1471" s="234"/>
      <c r="G1471" s="234"/>
      <c r="H1471" s="234"/>
      <c r="I1471" s="276"/>
      <c r="J1471" s="150"/>
      <c r="K1471" s="150"/>
      <c r="L1471" s="150"/>
    </row>
    <row r="1472" spans="1:12" ht="18.75">
      <c r="A1472" s="278" t="s">
        <v>68</v>
      </c>
      <c r="B1472" s="234"/>
      <c r="C1472" s="234"/>
      <c r="D1472" s="234"/>
      <c r="E1472" s="234"/>
      <c r="F1472" s="234"/>
      <c r="G1472" s="352" t="s">
        <v>462</v>
      </c>
      <c r="H1472" s="234"/>
      <c r="I1472" s="276"/>
      <c r="J1472" s="150"/>
      <c r="K1472" s="150"/>
      <c r="L1472" s="150"/>
    </row>
    <row r="1473" spans="1:12" ht="18.75">
      <c r="A1473" s="278"/>
      <c r="B1473" s="234"/>
      <c r="C1473" s="234"/>
      <c r="D1473" s="234"/>
      <c r="E1473" s="234"/>
      <c r="F1473" s="234"/>
      <c r="G1473" s="288"/>
      <c r="H1473" s="234"/>
      <c r="I1473" s="276"/>
      <c r="J1473" s="150"/>
      <c r="K1473" s="150"/>
      <c r="L1473" s="150"/>
    </row>
    <row r="1474" spans="1:12" ht="18.75">
      <c r="A1474" s="278"/>
      <c r="B1474" s="234"/>
      <c r="C1474" s="234"/>
      <c r="D1474" s="234"/>
      <c r="E1474" s="234"/>
      <c r="F1474" s="234"/>
      <c r="G1474" s="288"/>
      <c r="H1474" s="234"/>
      <c r="I1474" s="276"/>
      <c r="J1474" s="150"/>
      <c r="K1474" s="150"/>
      <c r="L1474" s="150"/>
    </row>
    <row r="1475" spans="1:12" ht="18.75">
      <c r="A1475" s="278"/>
      <c r="B1475" s="234"/>
      <c r="C1475" s="234"/>
      <c r="D1475" s="234"/>
      <c r="E1475" s="234"/>
      <c r="F1475" s="234"/>
      <c r="G1475" s="288"/>
      <c r="H1475" s="234"/>
      <c r="I1475" s="276"/>
      <c r="J1475" s="150"/>
      <c r="K1475" s="150"/>
      <c r="L1475" s="150"/>
    </row>
    <row r="1476" spans="1:12" ht="18.75">
      <c r="A1476" s="234"/>
      <c r="B1476" s="234"/>
      <c r="C1476" s="234"/>
      <c r="D1476" s="234"/>
      <c r="E1476" s="234"/>
      <c r="F1476" s="234"/>
      <c r="G1476" s="234"/>
      <c r="H1476" s="234"/>
      <c r="I1476" s="276"/>
      <c r="J1476" s="150"/>
      <c r="K1476" s="150"/>
      <c r="L1476" s="150"/>
    </row>
    <row r="1477" spans="1:12" ht="18.75">
      <c r="A1477" s="234"/>
      <c r="B1477" s="234"/>
      <c r="C1477" s="234"/>
      <c r="D1477" s="234"/>
      <c r="E1477" s="234"/>
      <c r="F1477" s="234" t="s">
        <v>697</v>
      </c>
      <c r="G1477" s="234"/>
      <c r="H1477" s="234"/>
      <c r="I1477" s="276"/>
      <c r="J1477" s="150"/>
      <c r="K1477" s="150"/>
      <c r="L1477" s="150"/>
    </row>
    <row r="1478" spans="1:12" ht="18.75">
      <c r="A1478" s="234"/>
      <c r="B1478" s="234"/>
      <c r="C1478" s="234"/>
      <c r="D1478" s="234"/>
      <c r="E1478" s="234"/>
      <c r="F1478" s="234" t="s">
        <v>73</v>
      </c>
      <c r="G1478" s="234"/>
      <c r="H1478" s="276" t="s">
        <v>716</v>
      </c>
      <c r="I1478" s="150"/>
      <c r="J1478" s="150"/>
      <c r="K1478" s="150"/>
      <c r="L1478" s="150"/>
    </row>
    <row r="1479" spans="1:12" ht="18.75">
      <c r="A1479" s="234"/>
      <c r="B1479" s="234"/>
      <c r="C1479" s="234"/>
      <c r="D1479" s="234"/>
      <c r="E1479" s="234"/>
      <c r="F1479" s="234" t="s">
        <v>748</v>
      </c>
      <c r="G1479" s="234"/>
      <c r="H1479" s="234"/>
      <c r="I1479" s="276" t="s">
        <v>717</v>
      </c>
      <c r="J1479" s="150"/>
      <c r="K1479" s="150"/>
      <c r="L1479" s="150"/>
    </row>
    <row r="1480" spans="1:12" ht="18.75">
      <c r="A1480" s="12" t="s">
        <v>460</v>
      </c>
      <c r="B1480" s="12"/>
      <c r="C1480" s="12"/>
      <c r="D1480" s="12"/>
      <c r="E1480" s="12"/>
      <c r="F1480" s="12"/>
      <c r="G1480" s="12"/>
      <c r="H1480" s="12"/>
      <c r="I1480" s="277"/>
      <c r="J1480" s="150"/>
      <c r="K1480" s="150"/>
      <c r="L1480" s="150"/>
    </row>
    <row r="1481" spans="1:12" ht="18.75">
      <c r="A1481" s="234"/>
      <c r="B1481" s="12"/>
      <c r="C1481" s="12"/>
      <c r="D1481" s="12" t="s">
        <v>9</v>
      </c>
      <c r="E1481" s="12"/>
      <c r="F1481" s="12"/>
      <c r="G1481" s="12"/>
      <c r="H1481" s="12"/>
      <c r="I1481" s="277"/>
      <c r="J1481" s="150"/>
      <c r="K1481" s="150"/>
      <c r="L1481" s="150"/>
    </row>
    <row r="1482" spans="1:12" ht="18.75">
      <c r="A1482" s="278" t="s">
        <v>10</v>
      </c>
      <c r="B1482" s="276"/>
      <c r="C1482" s="276"/>
      <c r="D1482" s="358" t="s">
        <v>518</v>
      </c>
      <c r="E1482" s="268"/>
      <c r="F1482" s="12"/>
      <c r="G1482" s="12"/>
      <c r="H1482" s="12"/>
      <c r="I1482" s="276"/>
      <c r="J1482" s="150"/>
      <c r="K1482" s="150"/>
      <c r="L1482" s="150"/>
    </row>
    <row r="1483" spans="1:12" ht="18.75">
      <c r="A1483" s="280" t="s">
        <v>12</v>
      </c>
      <c r="B1483" s="276"/>
      <c r="C1483" s="276"/>
      <c r="D1483" s="280" t="s">
        <v>519</v>
      </c>
      <c r="E1483" s="234"/>
      <c r="F1483" s="280"/>
      <c r="G1483" s="280"/>
      <c r="H1483" s="282"/>
      <c r="I1483" s="283"/>
      <c r="J1483" s="150"/>
      <c r="K1483" s="150"/>
      <c r="L1483" s="150"/>
    </row>
    <row r="1484" spans="1:12" ht="18.75">
      <c r="A1484" s="234"/>
      <c r="B1484" s="234"/>
      <c r="C1484" s="234"/>
      <c r="D1484" s="281"/>
      <c r="E1484" s="234"/>
      <c r="F1484" s="234"/>
      <c r="G1484" s="234"/>
      <c r="H1484" s="234"/>
      <c r="I1484" s="276"/>
      <c r="J1484" s="150"/>
      <c r="K1484" s="150"/>
      <c r="L1484" s="150"/>
    </row>
    <row r="1485" spans="1:12" ht="18.75">
      <c r="A1485" s="234"/>
      <c r="B1485" s="279"/>
      <c r="C1485" s="12"/>
      <c r="D1485" s="12"/>
      <c r="E1485" s="12"/>
      <c r="F1485" s="12"/>
      <c r="G1485" s="12"/>
      <c r="H1485" s="12"/>
      <c r="I1485" s="283" t="s">
        <v>14</v>
      </c>
      <c r="J1485" s="150"/>
      <c r="K1485" s="150"/>
      <c r="L1485" s="150"/>
    </row>
    <row r="1486" spans="1:12" ht="19.5">
      <c r="A1486" s="284" t="s">
        <v>15</v>
      </c>
      <c r="B1486" s="285"/>
      <c r="C1486" s="20"/>
      <c r="D1486" s="20"/>
      <c r="E1486" s="20"/>
      <c r="F1486" s="20"/>
      <c r="G1486" s="20"/>
      <c r="H1486" s="20"/>
      <c r="I1486" s="286">
        <f>I1494+I1495+I1496+I1502</f>
        <v>36.543000000000006</v>
      </c>
      <c r="J1486" s="150"/>
      <c r="K1486" s="150"/>
      <c r="L1486" s="150"/>
    </row>
    <row r="1487" spans="1:12" ht="18.75">
      <c r="A1487" s="287" t="s">
        <v>16</v>
      </c>
      <c r="B1487" s="288"/>
      <c r="C1487" s="288"/>
      <c r="D1487" s="288"/>
      <c r="E1487" s="288"/>
      <c r="F1487" s="288"/>
      <c r="G1487" s="288"/>
      <c r="H1487" s="288"/>
      <c r="I1487" s="289"/>
      <c r="J1487" s="150"/>
      <c r="K1487" s="150"/>
      <c r="L1487" s="150"/>
    </row>
    <row r="1488" spans="1:12" ht="93.75">
      <c r="A1488" s="290" t="s">
        <v>17</v>
      </c>
      <c r="B1488" s="291" t="s">
        <v>18</v>
      </c>
      <c r="C1488" s="292" t="s">
        <v>19</v>
      </c>
      <c r="D1488" s="293" t="s">
        <v>20</v>
      </c>
      <c r="E1488" s="293" t="s">
        <v>21</v>
      </c>
      <c r="F1488" s="293" t="s">
        <v>22</v>
      </c>
      <c r="G1488" s="292" t="s">
        <v>23</v>
      </c>
      <c r="H1488" s="288"/>
      <c r="I1488" s="289"/>
      <c r="J1488" s="150"/>
      <c r="K1488" s="150"/>
      <c r="L1488" s="150"/>
    </row>
    <row r="1489" spans="1:12" ht="18.75">
      <c r="A1489" s="294" t="s">
        <v>24</v>
      </c>
      <c r="B1489" s="295"/>
      <c r="C1489" s="295"/>
      <c r="D1489" s="296">
        <f>159.27*0.923</f>
        <v>147.00621</v>
      </c>
      <c r="E1489" s="297">
        <f>D1489*60</f>
        <v>8820.3726</v>
      </c>
      <c r="F1489" s="292"/>
      <c r="G1489" s="295">
        <f>B1489*C1489/E1489*F1489</f>
        <v>0</v>
      </c>
      <c r="H1489" s="288"/>
      <c r="I1489" s="289"/>
      <c r="J1489" s="150"/>
      <c r="K1489" s="150"/>
      <c r="L1489" s="150"/>
    </row>
    <row r="1490" spans="1:12" ht="37.5">
      <c r="A1490" s="298" t="s">
        <v>25</v>
      </c>
      <c r="B1490" s="299">
        <v>1</v>
      </c>
      <c r="C1490" s="299">
        <v>12406</v>
      </c>
      <c r="D1490" s="296">
        <f>159.27*0.923</f>
        <v>147.00621</v>
      </c>
      <c r="E1490" s="300">
        <f>D1490*60</f>
        <v>8820.3726</v>
      </c>
      <c r="F1490" s="301">
        <v>15</v>
      </c>
      <c r="G1490" s="299">
        <f>B1490*C1490/E1490*F1490</f>
        <v>21.09774818356313</v>
      </c>
      <c r="H1490" s="288"/>
      <c r="I1490" s="289"/>
      <c r="J1490" s="150"/>
      <c r="K1490" s="150"/>
      <c r="L1490" s="150"/>
    </row>
    <row r="1491" spans="1:12" ht="18.75">
      <c r="A1491" s="302" t="s">
        <v>26</v>
      </c>
      <c r="B1491" s="303"/>
      <c r="C1491" s="304"/>
      <c r="D1491" s="304"/>
      <c r="E1491" s="304"/>
      <c r="F1491" s="304"/>
      <c r="G1491" s="305">
        <f>ROUND((G1489+G1490),2)</f>
        <v>21.1</v>
      </c>
      <c r="H1491" s="288"/>
      <c r="I1491" s="276"/>
      <c r="J1491" s="150"/>
      <c r="K1491" s="150"/>
      <c r="L1491" s="150"/>
    </row>
    <row r="1492" spans="1:12" ht="18.75">
      <c r="A1492" s="465" t="s">
        <v>751</v>
      </c>
      <c r="B1492" s="466"/>
      <c r="C1492" s="466"/>
      <c r="D1492" s="466"/>
      <c r="E1492" s="466"/>
      <c r="F1492" s="466"/>
      <c r="G1492" s="306"/>
      <c r="H1492" s="288"/>
      <c r="I1492" s="307">
        <f>G1491*G1492</f>
        <v>0</v>
      </c>
      <c r="J1492" s="150"/>
      <c r="K1492" s="150"/>
      <c r="L1492" s="150"/>
    </row>
    <row r="1493" spans="1:12" ht="18.75">
      <c r="A1493" s="463" t="s">
        <v>28</v>
      </c>
      <c r="B1493" s="464"/>
      <c r="C1493" s="464"/>
      <c r="D1493" s="464"/>
      <c r="E1493" s="464"/>
      <c r="F1493" s="308" t="s">
        <v>29</v>
      </c>
      <c r="G1493" s="309">
        <v>1.33</v>
      </c>
      <c r="H1493" s="303"/>
      <c r="I1493" s="310">
        <f>G1491*G1493</f>
        <v>28.063000000000002</v>
      </c>
      <c r="J1493" s="150"/>
      <c r="K1493" s="150"/>
      <c r="L1493" s="150"/>
    </row>
    <row r="1494" spans="1:12" ht="19.5">
      <c r="A1494" s="311" t="s">
        <v>30</v>
      </c>
      <c r="B1494" s="303"/>
      <c r="C1494" s="303"/>
      <c r="D1494" s="303"/>
      <c r="E1494" s="303"/>
      <c r="F1494" s="303"/>
      <c r="G1494" s="312"/>
      <c r="H1494" s="303"/>
      <c r="I1494" s="286">
        <f>I1492+I1493</f>
        <v>28.063000000000002</v>
      </c>
      <c r="J1494" s="150"/>
      <c r="K1494" s="150"/>
      <c r="L1494" s="150"/>
    </row>
    <row r="1495" spans="1:12" ht="19.5">
      <c r="A1495" s="311" t="s">
        <v>31</v>
      </c>
      <c r="B1495" s="313"/>
      <c r="C1495" s="303"/>
      <c r="D1495" s="303"/>
      <c r="E1495" s="303"/>
      <c r="F1495" s="303"/>
      <c r="G1495" s="314">
        <v>30.2</v>
      </c>
      <c r="H1495" s="303" t="s">
        <v>32</v>
      </c>
      <c r="I1495" s="286">
        <f>ROUND((I1494*G1495/100),2)</f>
        <v>8.48</v>
      </c>
      <c r="J1495" s="150"/>
      <c r="K1495" s="150"/>
      <c r="L1495" s="150"/>
    </row>
    <row r="1496" spans="1:12" ht="19.5">
      <c r="A1496" s="311" t="s">
        <v>33</v>
      </c>
      <c r="B1496" s="313"/>
      <c r="C1496" s="303"/>
      <c r="D1496" s="303"/>
      <c r="E1496" s="303"/>
      <c r="F1496" s="304" t="s">
        <v>34</v>
      </c>
      <c r="G1496" s="303"/>
      <c r="H1496" s="303"/>
      <c r="I1496" s="286">
        <f>ROUND(F1501,2)</f>
        <v>0</v>
      </c>
      <c r="J1496" s="150"/>
      <c r="K1496" s="150"/>
      <c r="L1496" s="150"/>
    </row>
    <row r="1497" spans="1:12" ht="56.25">
      <c r="A1497" s="315" t="s">
        <v>35</v>
      </c>
      <c r="B1497" s="316" t="s">
        <v>36</v>
      </c>
      <c r="C1497" s="317" t="s">
        <v>37</v>
      </c>
      <c r="D1497" s="318" t="s">
        <v>38</v>
      </c>
      <c r="E1497" s="318" t="s">
        <v>39</v>
      </c>
      <c r="F1497" s="318" t="s">
        <v>40</v>
      </c>
      <c r="G1497" s="288"/>
      <c r="H1497" s="288"/>
      <c r="I1497" s="289"/>
      <c r="J1497" s="150"/>
      <c r="K1497" s="150"/>
      <c r="L1497" s="150"/>
    </row>
    <row r="1498" spans="1:12" ht="18.75">
      <c r="A1498" s="294" t="s">
        <v>41</v>
      </c>
      <c r="B1498" s="295"/>
      <c r="C1498" s="295"/>
      <c r="D1498" s="319"/>
      <c r="E1498" s="320"/>
      <c r="F1498" s="320">
        <f>E1498*C1498</f>
        <v>0</v>
      </c>
      <c r="G1498" s="321"/>
      <c r="H1498" s="288"/>
      <c r="I1498" s="289"/>
      <c r="J1498" s="150"/>
      <c r="K1498" s="150"/>
      <c r="L1498" s="150"/>
    </row>
    <row r="1499" spans="1:12" ht="18.75">
      <c r="A1499" s="294" t="s">
        <v>43</v>
      </c>
      <c r="B1499" s="295"/>
      <c r="C1499" s="295"/>
      <c r="D1499" s="319"/>
      <c r="E1499" s="320"/>
      <c r="F1499" s="320">
        <f>E1499*C1499</f>
        <v>0</v>
      </c>
      <c r="G1499" s="321"/>
      <c r="H1499" s="288"/>
      <c r="I1499" s="289"/>
      <c r="J1499" s="150"/>
      <c r="K1499" s="150"/>
      <c r="L1499" s="150"/>
    </row>
    <row r="1500" spans="1:12" ht="37.5">
      <c r="A1500" s="294" t="s">
        <v>44</v>
      </c>
      <c r="B1500" s="295"/>
      <c r="C1500" s="295"/>
      <c r="D1500" s="319"/>
      <c r="E1500" s="320"/>
      <c r="F1500" s="320">
        <f>E1500*C1500</f>
        <v>0</v>
      </c>
      <c r="G1500" s="321"/>
      <c r="H1500" s="288"/>
      <c r="I1500" s="289"/>
      <c r="J1500" s="150"/>
      <c r="K1500" s="150"/>
      <c r="L1500" s="150"/>
    </row>
    <row r="1501" spans="1:12" ht="18.75">
      <c r="A1501" s="322" t="s">
        <v>46</v>
      </c>
      <c r="B1501" s="299"/>
      <c r="C1501" s="299"/>
      <c r="D1501" s="323"/>
      <c r="E1501" s="301"/>
      <c r="F1501" s="324">
        <f>SUM(F1498:F1500)</f>
        <v>0</v>
      </c>
      <c r="G1501" s="321"/>
      <c r="H1501" s="288"/>
      <c r="I1501" s="289"/>
      <c r="J1501" s="150"/>
      <c r="K1501" s="150"/>
      <c r="L1501" s="150"/>
    </row>
    <row r="1502" spans="1:12" ht="19.5">
      <c r="A1502" s="311" t="s">
        <v>47</v>
      </c>
      <c r="B1502" s="303"/>
      <c r="C1502" s="303"/>
      <c r="D1502" s="303"/>
      <c r="E1502" s="303"/>
      <c r="F1502" s="303"/>
      <c r="G1502" s="303"/>
      <c r="H1502" s="303"/>
      <c r="I1502" s="286">
        <f>ROUND(F1508,2)</f>
        <v>0</v>
      </c>
      <c r="J1502" s="150"/>
      <c r="K1502" s="150"/>
      <c r="L1502" s="150"/>
    </row>
    <row r="1503" spans="1:12" ht="93.75">
      <c r="A1503" s="325" t="s">
        <v>35</v>
      </c>
      <c r="B1503" s="326" t="s">
        <v>48</v>
      </c>
      <c r="C1503" s="327" t="s">
        <v>49</v>
      </c>
      <c r="D1503" s="326" t="s">
        <v>50</v>
      </c>
      <c r="E1503" s="288"/>
      <c r="F1503" s="288"/>
      <c r="G1503" s="288"/>
      <c r="H1503" s="288"/>
      <c r="I1503" s="289"/>
      <c r="J1503" s="150"/>
      <c r="K1503" s="150"/>
      <c r="L1503" s="150"/>
    </row>
    <row r="1504" spans="1:12" ht="18.75">
      <c r="A1504" s="328"/>
      <c r="B1504" s="329"/>
      <c r="C1504" s="291">
        <v>0</v>
      </c>
      <c r="D1504" s="330">
        <f>B1504*C1504/100</f>
        <v>0</v>
      </c>
      <c r="E1504" s="288"/>
      <c r="F1504" s="288"/>
      <c r="G1504" s="288"/>
      <c r="H1504" s="288"/>
      <c r="I1504" s="289"/>
      <c r="J1504" s="150"/>
      <c r="K1504" s="150"/>
      <c r="L1504" s="150"/>
    </row>
    <row r="1505" spans="1:12" ht="18.75">
      <c r="A1505" s="331"/>
      <c r="B1505" s="332"/>
      <c r="C1505" s="291">
        <v>0</v>
      </c>
      <c r="D1505" s="330">
        <f>B1505*C1505/100</f>
        <v>0</v>
      </c>
      <c r="E1505" s="288"/>
      <c r="F1505" s="288"/>
      <c r="G1505" s="288"/>
      <c r="H1505" s="288"/>
      <c r="I1505" s="289"/>
      <c r="J1505" s="150"/>
      <c r="K1505" s="150"/>
      <c r="L1505" s="150"/>
    </row>
    <row r="1506" spans="1:12" ht="18.75">
      <c r="A1506" s="319" t="s">
        <v>53</v>
      </c>
      <c r="B1506" s="319"/>
      <c r="C1506" s="319"/>
      <c r="D1506" s="330">
        <f>SUM(D1504:D1505)</f>
        <v>0</v>
      </c>
      <c r="E1506" s="288"/>
      <c r="F1506" s="288"/>
      <c r="G1506" s="288"/>
      <c r="H1506" s="288"/>
      <c r="I1506" s="289"/>
      <c r="J1506" s="150"/>
      <c r="K1506" s="150"/>
      <c r="L1506" s="150"/>
    </row>
    <row r="1507" spans="1:12" ht="131.25">
      <c r="A1507" s="333" t="s">
        <v>54</v>
      </c>
      <c r="B1507" s="319"/>
      <c r="C1507" s="293" t="s">
        <v>752</v>
      </c>
      <c r="D1507" s="319"/>
      <c r="E1507" s="334" t="s">
        <v>56</v>
      </c>
      <c r="F1507" s="467" t="s">
        <v>57</v>
      </c>
      <c r="G1507" s="468"/>
      <c r="H1507" s="288"/>
      <c r="I1507" s="289"/>
      <c r="J1507" s="150"/>
      <c r="K1507" s="150"/>
      <c r="L1507" s="150"/>
    </row>
    <row r="1508" spans="1:12" ht="19.5">
      <c r="A1508" s="330">
        <f>D1506</f>
        <v>0</v>
      </c>
      <c r="B1508" s="292"/>
      <c r="C1508" s="297">
        <f>D1489*60*12</f>
        <v>105844.4712</v>
      </c>
      <c r="D1508" s="292"/>
      <c r="E1508" s="292">
        <f>F1490</f>
        <v>15</v>
      </c>
      <c r="F1508" s="469">
        <f>(A1508/C1508*E1508)</f>
        <v>0</v>
      </c>
      <c r="G1508" s="470"/>
      <c r="H1508" s="288"/>
      <c r="I1508" s="289"/>
      <c r="J1508" s="150"/>
      <c r="K1508" s="150"/>
      <c r="L1508" s="150"/>
    </row>
    <row r="1509" spans="1:12" ht="19.5">
      <c r="A1509" s="335" t="s">
        <v>58</v>
      </c>
      <c r="B1509" s="336"/>
      <c r="C1509" s="288"/>
      <c r="D1509" s="337"/>
      <c r="E1509" s="338"/>
      <c r="F1509" s="288"/>
      <c r="G1509" s="288"/>
      <c r="H1509" s="288"/>
      <c r="I1509" s="339">
        <f>I1510+I1512+I1513</f>
        <v>120.02</v>
      </c>
      <c r="J1509" s="150"/>
      <c r="K1509" s="150"/>
      <c r="L1509" s="150"/>
    </row>
    <row r="1510" spans="1:12" ht="19.5">
      <c r="A1510" s="311" t="s">
        <v>59</v>
      </c>
      <c r="B1510" s="313"/>
      <c r="C1510" s="303"/>
      <c r="D1510" s="304"/>
      <c r="E1510" s="340"/>
      <c r="F1510" s="303"/>
      <c r="G1510" s="303"/>
      <c r="H1510" s="303"/>
      <c r="I1510" s="286">
        <v>24.59</v>
      </c>
      <c r="J1510" s="150"/>
      <c r="K1510" s="150"/>
      <c r="L1510" s="150"/>
    </row>
    <row r="1511" spans="1:12" ht="18.75">
      <c r="A1511" s="463" t="s">
        <v>60</v>
      </c>
      <c r="B1511" s="464"/>
      <c r="C1511" s="464"/>
      <c r="D1511" s="464"/>
      <c r="E1511" s="464"/>
      <c r="F1511" s="341" t="s">
        <v>61</v>
      </c>
      <c r="G1511" s="342">
        <v>1.05</v>
      </c>
      <c r="H1511" s="288"/>
      <c r="I1511" s="343"/>
      <c r="J1511" s="150"/>
      <c r="K1511" s="150"/>
      <c r="L1511" s="150"/>
    </row>
    <row r="1512" spans="1:12" ht="19.5">
      <c r="A1512" s="311" t="s">
        <v>62</v>
      </c>
      <c r="B1512" s="313"/>
      <c r="C1512" s="303"/>
      <c r="D1512" s="303"/>
      <c r="E1512" s="303"/>
      <c r="F1512" s="303"/>
      <c r="G1512" s="314">
        <v>30.2</v>
      </c>
      <c r="H1512" s="303" t="s">
        <v>32</v>
      </c>
      <c r="I1512" s="286">
        <f>ROUND(I1510*G1512%,2)</f>
        <v>7.43</v>
      </c>
      <c r="J1512" s="150"/>
      <c r="K1512" s="150"/>
      <c r="L1512" s="150"/>
    </row>
    <row r="1513" spans="1:12" ht="19.5">
      <c r="A1513" s="344" t="s">
        <v>63</v>
      </c>
      <c r="B1513" s="345"/>
      <c r="C1513" s="345"/>
      <c r="D1513" s="346"/>
      <c r="E1513" s="347"/>
      <c r="F1513" s="345"/>
      <c r="G1513" s="345"/>
      <c r="H1513" s="345"/>
      <c r="I1513" s="348">
        <v>88</v>
      </c>
      <c r="J1513" s="150"/>
      <c r="K1513" s="150"/>
      <c r="L1513" s="150"/>
    </row>
    <row r="1514" spans="1:12" ht="18.75">
      <c r="A1514" s="461" t="s">
        <v>64</v>
      </c>
      <c r="B1514" s="462"/>
      <c r="C1514" s="462"/>
      <c r="D1514" s="462"/>
      <c r="E1514" s="349"/>
      <c r="F1514" s="350" t="s">
        <v>65</v>
      </c>
      <c r="G1514" s="351">
        <v>1.92</v>
      </c>
      <c r="H1514" s="352"/>
      <c r="I1514" s="353"/>
      <c r="J1514" s="150"/>
      <c r="K1514" s="150"/>
      <c r="L1514" s="150"/>
    </row>
    <row r="1515" spans="1:12" ht="19.5">
      <c r="A1515" s="284" t="s">
        <v>66</v>
      </c>
      <c r="B1515" s="354"/>
      <c r="C1515" s="303"/>
      <c r="D1515" s="303"/>
      <c r="E1515" s="303"/>
      <c r="F1515" s="303"/>
      <c r="G1515" s="303"/>
      <c r="H1515" s="303"/>
      <c r="I1515" s="286">
        <f>I1509+I1486</f>
        <v>156.563</v>
      </c>
      <c r="J1515" s="150"/>
      <c r="K1515" s="150"/>
      <c r="L1515" s="150"/>
    </row>
    <row r="1516" spans="1:12" ht="19.5">
      <c r="A1516" s="284" t="s">
        <v>72</v>
      </c>
      <c r="B1516" s="354"/>
      <c r="C1516" s="303"/>
      <c r="D1516" s="303"/>
      <c r="E1516" s="303"/>
      <c r="F1516" s="303"/>
      <c r="G1516" s="355">
        <f>I1517/I1515-1</f>
        <v>-0.04191922740366494</v>
      </c>
      <c r="H1516" s="303"/>
      <c r="I1516" s="286">
        <f>I1517-I1515</f>
        <v>-6.562999999999988</v>
      </c>
      <c r="J1516" s="150"/>
      <c r="K1516" s="150"/>
      <c r="L1516" s="150"/>
    </row>
    <row r="1517" spans="1:12" ht="19.5">
      <c r="A1517" s="284" t="s">
        <v>67</v>
      </c>
      <c r="B1517" s="354"/>
      <c r="C1517" s="303"/>
      <c r="D1517" s="303"/>
      <c r="E1517" s="303"/>
      <c r="F1517" s="303"/>
      <c r="G1517" s="303"/>
      <c r="H1517" s="303"/>
      <c r="I1517" s="286">
        <v>150</v>
      </c>
      <c r="J1517" s="150"/>
      <c r="K1517" s="150"/>
      <c r="L1517" s="150"/>
    </row>
    <row r="1518" spans="1:12" ht="18.75">
      <c r="A1518" s="234"/>
      <c r="B1518" s="234"/>
      <c r="C1518" s="234"/>
      <c r="D1518" s="234"/>
      <c r="E1518" s="234"/>
      <c r="F1518" s="234"/>
      <c r="G1518" s="234"/>
      <c r="H1518" s="234"/>
      <c r="I1518" s="276"/>
      <c r="J1518" s="150"/>
      <c r="K1518" s="150"/>
      <c r="L1518" s="150"/>
    </row>
    <row r="1519" spans="1:12" ht="18.75">
      <c r="A1519" s="278" t="s">
        <v>68</v>
      </c>
      <c r="B1519" s="234"/>
      <c r="C1519" s="234"/>
      <c r="D1519" s="234"/>
      <c r="E1519" s="234"/>
      <c r="F1519" s="234"/>
      <c r="G1519" s="352" t="s">
        <v>462</v>
      </c>
      <c r="H1519" s="234"/>
      <c r="I1519" s="276"/>
      <c r="J1519" s="150"/>
      <c r="K1519" s="150"/>
      <c r="L1519" s="150"/>
    </row>
    <row r="1520" spans="1:12" ht="18.75">
      <c r="A1520" s="234" t="s">
        <v>461</v>
      </c>
      <c r="B1520" s="234"/>
      <c r="C1520" s="234"/>
      <c r="D1520" s="234"/>
      <c r="E1520" s="234"/>
      <c r="F1520" s="234"/>
      <c r="G1520" s="234"/>
      <c r="H1520" s="234"/>
      <c r="I1520" s="276"/>
      <c r="J1520" s="150"/>
      <c r="K1520" s="150"/>
      <c r="L1520" s="150"/>
    </row>
    <row r="1521" spans="1:13" ht="18.75">
      <c r="A1521" s="234"/>
      <c r="B1521" s="234"/>
      <c r="C1521" s="234"/>
      <c r="D1521" s="234"/>
      <c r="E1521" s="234"/>
      <c r="F1521" s="234"/>
      <c r="G1521" s="234"/>
      <c r="H1521" s="234"/>
      <c r="I1521" s="276"/>
      <c r="J1521" s="150"/>
      <c r="K1521" s="150"/>
      <c r="L1521" s="150"/>
      <c r="M1521" s="150"/>
    </row>
    <row r="1522" spans="1:13" ht="18.75">
      <c r="A1522" s="234"/>
      <c r="B1522" s="234"/>
      <c r="C1522" s="234"/>
      <c r="D1522" s="234"/>
      <c r="E1522" s="234"/>
      <c r="F1522" s="234" t="s">
        <v>697</v>
      </c>
      <c r="G1522" s="234"/>
      <c r="H1522" s="234"/>
      <c r="I1522" s="276"/>
      <c r="J1522" s="150"/>
      <c r="K1522" s="150"/>
      <c r="L1522" s="150"/>
      <c r="M1522" s="150"/>
    </row>
    <row r="1523" spans="1:13" ht="18.75">
      <c r="A1523" s="234"/>
      <c r="B1523" s="234"/>
      <c r="C1523" s="234"/>
      <c r="D1523" s="234"/>
      <c r="E1523" s="234"/>
      <c r="F1523" s="234" t="s">
        <v>73</v>
      </c>
      <c r="G1523" s="234"/>
      <c r="H1523" s="276" t="s">
        <v>716</v>
      </c>
      <c r="I1523" s="150"/>
      <c r="J1523" s="150"/>
      <c r="K1523" s="150"/>
      <c r="L1523" s="150"/>
      <c r="M1523" s="150"/>
    </row>
    <row r="1524" spans="1:13" ht="18.75">
      <c r="A1524" s="234"/>
      <c r="B1524" s="234"/>
      <c r="C1524" s="234"/>
      <c r="D1524" s="234"/>
      <c r="E1524" s="234"/>
      <c r="F1524" s="234" t="s">
        <v>750</v>
      </c>
      <c r="G1524" s="234"/>
      <c r="H1524" s="234"/>
      <c r="I1524" s="276" t="s">
        <v>717</v>
      </c>
      <c r="J1524" s="150"/>
      <c r="K1524" s="150"/>
      <c r="L1524" s="150"/>
      <c r="M1524" s="150"/>
    </row>
    <row r="1525" spans="1:13" ht="18.75">
      <c r="A1525" s="12" t="s">
        <v>460</v>
      </c>
      <c r="B1525" s="12"/>
      <c r="C1525" s="12"/>
      <c r="D1525" s="12"/>
      <c r="E1525" s="12"/>
      <c r="F1525" s="12"/>
      <c r="G1525" s="12"/>
      <c r="H1525" s="12"/>
      <c r="I1525" s="277"/>
      <c r="J1525" s="150"/>
      <c r="K1525" s="150"/>
      <c r="L1525" s="150"/>
      <c r="M1525" s="150"/>
    </row>
    <row r="1526" spans="1:13" ht="18.75">
      <c r="A1526" s="234"/>
      <c r="B1526" s="12"/>
      <c r="C1526" s="12"/>
      <c r="D1526" s="12" t="s">
        <v>9</v>
      </c>
      <c r="E1526" s="12"/>
      <c r="F1526" s="12"/>
      <c r="G1526" s="12"/>
      <c r="H1526" s="12"/>
      <c r="I1526" s="277"/>
      <c r="J1526" s="150"/>
      <c r="K1526" s="150"/>
      <c r="L1526" s="150"/>
      <c r="M1526" s="150"/>
    </row>
    <row r="1527" spans="1:13" ht="18.75">
      <c r="A1527" s="278" t="s">
        <v>10</v>
      </c>
      <c r="B1527" s="276"/>
      <c r="C1527" s="276"/>
      <c r="D1527" s="358" t="s">
        <v>661</v>
      </c>
      <c r="E1527" s="268"/>
      <c r="F1527" s="12"/>
      <c r="G1527" s="12"/>
      <c r="H1527" s="12"/>
      <c r="I1527" s="276"/>
      <c r="J1527" s="150"/>
      <c r="K1527" s="150"/>
      <c r="L1527" s="150"/>
      <c r="M1527" s="150"/>
    </row>
    <row r="1528" spans="1:13" ht="18.75">
      <c r="A1528" s="280" t="s">
        <v>12</v>
      </c>
      <c r="B1528" s="276"/>
      <c r="C1528" s="276"/>
      <c r="D1528" s="280"/>
      <c r="E1528" s="234"/>
      <c r="F1528" s="280"/>
      <c r="G1528" s="280"/>
      <c r="H1528" s="282"/>
      <c r="I1528" s="283"/>
      <c r="J1528" s="150"/>
      <c r="K1528" s="150"/>
      <c r="L1528" s="150"/>
      <c r="M1528" s="150"/>
    </row>
    <row r="1529" spans="1:13" ht="18.75">
      <c r="A1529" s="234"/>
      <c r="B1529" s="234"/>
      <c r="C1529" s="234"/>
      <c r="D1529" s="281"/>
      <c r="E1529" s="234"/>
      <c r="F1529" s="234"/>
      <c r="G1529" s="234"/>
      <c r="H1529" s="234"/>
      <c r="I1529" s="276"/>
      <c r="J1529" s="150"/>
      <c r="K1529" s="150"/>
      <c r="L1529" s="150"/>
      <c r="M1529" s="150"/>
    </row>
    <row r="1530" spans="1:13" ht="18.75">
      <c r="A1530" s="234"/>
      <c r="B1530" s="279"/>
      <c r="C1530" s="12"/>
      <c r="D1530" s="12"/>
      <c r="E1530" s="12"/>
      <c r="F1530" s="12"/>
      <c r="G1530" s="12"/>
      <c r="H1530" s="12"/>
      <c r="I1530" s="283" t="s">
        <v>14</v>
      </c>
      <c r="J1530" s="150"/>
      <c r="K1530" s="150"/>
      <c r="L1530" s="150"/>
      <c r="M1530" s="150"/>
    </row>
    <row r="1531" spans="1:13" ht="19.5">
      <c r="A1531" s="284" t="s">
        <v>15</v>
      </c>
      <c r="B1531" s="285"/>
      <c r="C1531" s="20"/>
      <c r="D1531" s="20"/>
      <c r="E1531" s="20"/>
      <c r="F1531" s="20"/>
      <c r="G1531" s="20"/>
      <c r="H1531" s="20"/>
      <c r="I1531" s="286">
        <f>I1539+I1540+I1541+I1547</f>
        <v>634.358</v>
      </c>
      <c r="J1531" s="150"/>
      <c r="K1531" s="150"/>
      <c r="L1531" s="150"/>
      <c r="M1531" s="150"/>
    </row>
    <row r="1532" spans="1:13" ht="18.75">
      <c r="A1532" s="287" t="s">
        <v>16</v>
      </c>
      <c r="B1532" s="288"/>
      <c r="C1532" s="288"/>
      <c r="D1532" s="288"/>
      <c r="E1532" s="288"/>
      <c r="F1532" s="288"/>
      <c r="G1532" s="288"/>
      <c r="H1532" s="288"/>
      <c r="I1532" s="289"/>
      <c r="J1532" s="150"/>
      <c r="K1532" s="150"/>
      <c r="L1532" s="150"/>
      <c r="M1532" s="150"/>
    </row>
    <row r="1533" spans="1:13" ht="93.75">
      <c r="A1533" s="290" t="s">
        <v>17</v>
      </c>
      <c r="B1533" s="291" t="s">
        <v>18</v>
      </c>
      <c r="C1533" s="292" t="s">
        <v>19</v>
      </c>
      <c r="D1533" s="293" t="s">
        <v>20</v>
      </c>
      <c r="E1533" s="293" t="s">
        <v>21</v>
      </c>
      <c r="F1533" s="293" t="s">
        <v>22</v>
      </c>
      <c r="G1533" s="292" t="s">
        <v>23</v>
      </c>
      <c r="H1533" s="288"/>
      <c r="I1533" s="289"/>
      <c r="J1533" s="150"/>
      <c r="K1533" s="150"/>
      <c r="L1533" s="150"/>
      <c r="M1533" s="150"/>
    </row>
    <row r="1534" spans="1:13" ht="18.75">
      <c r="A1534" s="294" t="s">
        <v>24</v>
      </c>
      <c r="B1534" s="295">
        <v>1</v>
      </c>
      <c r="C1534" s="295">
        <v>17988.75</v>
      </c>
      <c r="D1534" s="296">
        <v>147.87</v>
      </c>
      <c r="E1534" s="297">
        <f>D1534*60</f>
        <v>8872.2</v>
      </c>
      <c r="F1534" s="292">
        <v>20</v>
      </c>
      <c r="G1534" s="295">
        <f>B1534*C1534/E1534*F1534</f>
        <v>40.55082166768106</v>
      </c>
      <c r="H1534" s="288"/>
      <c r="I1534" s="289"/>
      <c r="J1534" s="150"/>
      <c r="K1534" s="150"/>
      <c r="L1534" s="150"/>
      <c r="M1534" s="150"/>
    </row>
    <row r="1535" spans="1:13" ht="37.5">
      <c r="A1535" s="298" t="s">
        <v>25</v>
      </c>
      <c r="B1535" s="299">
        <v>1</v>
      </c>
      <c r="C1535" s="299">
        <v>12406</v>
      </c>
      <c r="D1535" s="296">
        <v>147.87</v>
      </c>
      <c r="E1535" s="300">
        <f>D1535*60</f>
        <v>8872.2</v>
      </c>
      <c r="F1535" s="301">
        <v>20</v>
      </c>
      <c r="G1535" s="299">
        <f>B1535*C1535/E1535*F1535</f>
        <v>27.966006176596558</v>
      </c>
      <c r="H1535" s="288"/>
      <c r="I1535" s="289"/>
      <c r="J1535" s="150"/>
      <c r="K1535" s="150"/>
      <c r="L1535" s="150"/>
      <c r="M1535" s="150"/>
    </row>
    <row r="1536" spans="1:13" ht="18.75">
      <c r="A1536" s="302" t="s">
        <v>26</v>
      </c>
      <c r="B1536" s="303"/>
      <c r="C1536" s="304"/>
      <c r="D1536" s="304"/>
      <c r="E1536" s="304"/>
      <c r="F1536" s="304"/>
      <c r="G1536" s="305">
        <f>ROUND((G1534+G1535),2)</f>
        <v>68.52</v>
      </c>
      <c r="H1536" s="288"/>
      <c r="I1536" s="276"/>
      <c r="J1536" s="150"/>
      <c r="K1536" s="150"/>
      <c r="L1536" s="150"/>
      <c r="M1536" s="150"/>
    </row>
    <row r="1537" spans="1:13" ht="18.75">
      <c r="A1537" s="465" t="s">
        <v>751</v>
      </c>
      <c r="B1537" s="466"/>
      <c r="C1537" s="466"/>
      <c r="D1537" s="466"/>
      <c r="E1537" s="466"/>
      <c r="F1537" s="466"/>
      <c r="G1537" s="306"/>
      <c r="H1537" s="288"/>
      <c r="I1537" s="307">
        <f>G1536*G1537</f>
        <v>0</v>
      </c>
      <c r="J1537" s="150"/>
      <c r="K1537" s="150"/>
      <c r="L1537" s="150"/>
      <c r="M1537" s="150"/>
    </row>
    <row r="1538" spans="1:13" ht="18.75">
      <c r="A1538" s="463" t="s">
        <v>28</v>
      </c>
      <c r="B1538" s="464"/>
      <c r="C1538" s="464"/>
      <c r="D1538" s="464"/>
      <c r="E1538" s="464"/>
      <c r="F1538" s="308" t="s">
        <v>29</v>
      </c>
      <c r="G1538" s="309">
        <v>1.4</v>
      </c>
      <c r="H1538" s="303"/>
      <c r="I1538" s="310">
        <f>G1536*G1538</f>
        <v>95.92799999999998</v>
      </c>
      <c r="J1538" s="150"/>
      <c r="K1538" s="150"/>
      <c r="L1538" s="150"/>
      <c r="M1538" s="150"/>
    </row>
    <row r="1539" spans="1:13" ht="19.5">
      <c r="A1539" s="311" t="s">
        <v>30</v>
      </c>
      <c r="B1539" s="303"/>
      <c r="C1539" s="303"/>
      <c r="D1539" s="303"/>
      <c r="E1539" s="303"/>
      <c r="F1539" s="303"/>
      <c r="G1539" s="312"/>
      <c r="H1539" s="303"/>
      <c r="I1539" s="286">
        <f>I1537+I1538</f>
        <v>95.92799999999998</v>
      </c>
      <c r="J1539" s="150"/>
      <c r="K1539" s="150"/>
      <c r="L1539" s="150"/>
      <c r="M1539" s="150"/>
    </row>
    <row r="1540" spans="1:13" ht="19.5">
      <c r="A1540" s="311" t="s">
        <v>31</v>
      </c>
      <c r="B1540" s="313"/>
      <c r="C1540" s="303"/>
      <c r="D1540" s="303"/>
      <c r="E1540" s="303"/>
      <c r="F1540" s="303"/>
      <c r="G1540" s="314">
        <v>30.2</v>
      </c>
      <c r="H1540" s="303" t="s">
        <v>32</v>
      </c>
      <c r="I1540" s="286">
        <f>ROUND((I1539*G1540/100),2)</f>
        <v>28.97</v>
      </c>
      <c r="J1540" s="150"/>
      <c r="K1540" s="150"/>
      <c r="L1540" s="150"/>
      <c r="M1540" s="150"/>
    </row>
    <row r="1541" spans="1:13" ht="19.5">
      <c r="A1541" s="311" t="s">
        <v>33</v>
      </c>
      <c r="B1541" s="313"/>
      <c r="C1541" s="303"/>
      <c r="D1541" s="303"/>
      <c r="E1541" s="303"/>
      <c r="F1541" s="304" t="s">
        <v>34</v>
      </c>
      <c r="G1541" s="303"/>
      <c r="H1541" s="303"/>
      <c r="I1541" s="286">
        <f>ROUND(F1546,2)</f>
        <v>0</v>
      </c>
      <c r="J1541" s="150"/>
      <c r="K1541" s="150"/>
      <c r="L1541" s="150"/>
      <c r="M1541" s="150"/>
    </row>
    <row r="1542" spans="1:13" ht="56.25">
      <c r="A1542" s="315" t="s">
        <v>35</v>
      </c>
      <c r="B1542" s="316" t="s">
        <v>36</v>
      </c>
      <c r="C1542" s="317" t="s">
        <v>37</v>
      </c>
      <c r="D1542" s="318" t="s">
        <v>38</v>
      </c>
      <c r="E1542" s="318" t="s">
        <v>39</v>
      </c>
      <c r="F1542" s="318" t="s">
        <v>40</v>
      </c>
      <c r="G1542" s="288"/>
      <c r="H1542" s="288"/>
      <c r="I1542" s="289"/>
      <c r="J1542" s="150"/>
      <c r="K1542" s="150"/>
      <c r="L1542" s="150"/>
      <c r="M1542" s="150"/>
    </row>
    <row r="1543" spans="1:13" ht="18.75">
      <c r="A1543" s="294" t="s">
        <v>41</v>
      </c>
      <c r="B1543" s="295"/>
      <c r="C1543" s="295"/>
      <c r="D1543" s="319"/>
      <c r="E1543" s="320"/>
      <c r="F1543" s="320">
        <f>E1543*C1543</f>
        <v>0</v>
      </c>
      <c r="G1543" s="321"/>
      <c r="H1543" s="288"/>
      <c r="I1543" s="289"/>
      <c r="J1543" s="150"/>
      <c r="K1543" s="150"/>
      <c r="L1543" s="150"/>
      <c r="M1543" s="150"/>
    </row>
    <row r="1544" spans="1:13" ht="18.75">
      <c r="A1544" s="294" t="s">
        <v>43</v>
      </c>
      <c r="B1544" s="295"/>
      <c r="C1544" s="295"/>
      <c r="D1544" s="319"/>
      <c r="E1544" s="320"/>
      <c r="F1544" s="320">
        <f>E1544*C1544</f>
        <v>0</v>
      </c>
      <c r="G1544" s="321"/>
      <c r="H1544" s="288"/>
      <c r="I1544" s="289"/>
      <c r="J1544" s="150"/>
      <c r="K1544" s="150"/>
      <c r="L1544" s="150"/>
      <c r="M1544" s="150"/>
    </row>
    <row r="1545" spans="1:13" ht="37.5">
      <c r="A1545" s="294" t="s">
        <v>44</v>
      </c>
      <c r="B1545" s="295"/>
      <c r="C1545" s="295"/>
      <c r="D1545" s="319"/>
      <c r="E1545" s="320"/>
      <c r="F1545" s="320">
        <f>E1545*C1545</f>
        <v>0</v>
      </c>
      <c r="G1545" s="321"/>
      <c r="H1545" s="288"/>
      <c r="I1545" s="289"/>
      <c r="J1545" s="150"/>
      <c r="K1545" s="150"/>
      <c r="L1545" s="150"/>
      <c r="M1545" s="150"/>
    </row>
    <row r="1546" spans="1:13" ht="18.75">
      <c r="A1546" s="322" t="s">
        <v>46</v>
      </c>
      <c r="B1546" s="299"/>
      <c r="C1546" s="299"/>
      <c r="D1546" s="323"/>
      <c r="E1546" s="301"/>
      <c r="F1546" s="324">
        <f>SUM(F1543:F1545)</f>
        <v>0</v>
      </c>
      <c r="G1546" s="321"/>
      <c r="H1546" s="288"/>
      <c r="I1546" s="289"/>
      <c r="J1546" s="150"/>
      <c r="K1546" s="150"/>
      <c r="L1546" s="150"/>
      <c r="M1546" s="150"/>
    </row>
    <row r="1547" spans="1:13" ht="19.5">
      <c r="A1547" s="311" t="s">
        <v>47</v>
      </c>
      <c r="B1547" s="303"/>
      <c r="C1547" s="303"/>
      <c r="D1547" s="303"/>
      <c r="E1547" s="303"/>
      <c r="F1547" s="303"/>
      <c r="G1547" s="303"/>
      <c r="H1547" s="303"/>
      <c r="I1547" s="286">
        <f>ROUND(F1553,2)</f>
        <v>509.46</v>
      </c>
      <c r="J1547" s="150"/>
      <c r="K1547" s="150"/>
      <c r="L1547" s="150"/>
      <c r="M1547" s="150"/>
    </row>
    <row r="1548" spans="1:13" ht="93.75">
      <c r="A1548" s="325" t="s">
        <v>35</v>
      </c>
      <c r="B1548" s="326" t="s">
        <v>48</v>
      </c>
      <c r="C1548" s="327" t="s">
        <v>49</v>
      </c>
      <c r="D1548" s="326" t="s">
        <v>50</v>
      </c>
      <c r="E1548" s="288"/>
      <c r="F1548" s="288"/>
      <c r="G1548" s="288"/>
      <c r="H1548" s="288"/>
      <c r="I1548" s="289"/>
      <c r="J1548" s="150"/>
      <c r="K1548" s="150"/>
      <c r="L1548" s="150"/>
      <c r="M1548" s="150"/>
    </row>
    <row r="1549" spans="1:13" ht="18.75">
      <c r="A1549" s="328"/>
      <c r="B1549" s="329"/>
      <c r="C1549" s="291">
        <v>0</v>
      </c>
      <c r="D1549" s="330">
        <f>B1549*C1549/100</f>
        <v>0</v>
      </c>
      <c r="E1549" s="288"/>
      <c r="F1549" s="288"/>
      <c r="G1549" s="288"/>
      <c r="H1549" s="288"/>
      <c r="I1549" s="289"/>
      <c r="J1549" s="150"/>
      <c r="K1549" s="150"/>
      <c r="L1549" s="150"/>
      <c r="M1549" s="150"/>
    </row>
    <row r="1550" spans="1:13" ht="18.75">
      <c r="A1550" s="331"/>
      <c r="B1550" s="332"/>
      <c r="C1550" s="291">
        <v>0</v>
      </c>
      <c r="D1550" s="330">
        <f>B1550*C1550/100</f>
        <v>0</v>
      </c>
      <c r="E1550" s="288"/>
      <c r="F1550" s="288"/>
      <c r="G1550" s="288"/>
      <c r="H1550" s="288"/>
      <c r="I1550" s="289"/>
      <c r="J1550" s="150"/>
      <c r="K1550" s="150"/>
      <c r="L1550" s="150"/>
      <c r="M1550" s="150"/>
    </row>
    <row r="1551" spans="1:13" ht="18.75">
      <c r="A1551" s="319" t="s">
        <v>53</v>
      </c>
      <c r="B1551" s="319"/>
      <c r="C1551" s="319"/>
      <c r="D1551" s="330">
        <f>SUM(D1549:D1550)</f>
        <v>0</v>
      </c>
      <c r="E1551" s="288"/>
      <c r="F1551" s="288"/>
      <c r="G1551" s="288"/>
      <c r="H1551" s="288"/>
      <c r="I1551" s="289"/>
      <c r="J1551" s="150"/>
      <c r="K1551" s="150"/>
      <c r="L1551" s="150"/>
      <c r="M1551" s="150"/>
    </row>
    <row r="1552" spans="1:13" ht="131.25">
      <c r="A1552" s="333" t="s">
        <v>54</v>
      </c>
      <c r="B1552" s="319"/>
      <c r="C1552" s="293" t="s">
        <v>752</v>
      </c>
      <c r="D1552" s="319"/>
      <c r="E1552" s="334" t="s">
        <v>56</v>
      </c>
      <c r="F1552" s="467" t="s">
        <v>57</v>
      </c>
      <c r="G1552" s="468"/>
      <c r="H1552" s="288"/>
      <c r="I1552" s="289"/>
      <c r="J1552" s="150"/>
      <c r="K1552" s="150"/>
      <c r="L1552" s="150"/>
      <c r="M1552" s="150"/>
    </row>
    <row r="1553" spans="1:13" ht="19.5">
      <c r="A1553" s="330">
        <v>226000</v>
      </c>
      <c r="B1553" s="292"/>
      <c r="C1553" s="297">
        <v>8872.2</v>
      </c>
      <c r="D1553" s="292"/>
      <c r="E1553" s="292">
        <f>F1535</f>
        <v>20</v>
      </c>
      <c r="F1553" s="469">
        <f>(A1553/C1553*E1553)</f>
        <v>509.45650458736276</v>
      </c>
      <c r="G1553" s="470"/>
      <c r="H1553" s="288"/>
      <c r="I1553" s="289"/>
      <c r="J1553" s="150"/>
      <c r="K1553" s="150"/>
      <c r="L1553" s="150"/>
      <c r="M1553" s="150"/>
    </row>
    <row r="1554" spans="1:13" ht="19.5">
      <c r="A1554" s="335" t="s">
        <v>58</v>
      </c>
      <c r="B1554" s="336"/>
      <c r="C1554" s="288"/>
      <c r="D1554" s="337"/>
      <c r="E1554" s="338"/>
      <c r="F1554" s="288"/>
      <c r="G1554" s="288"/>
      <c r="H1554" s="288"/>
      <c r="I1554" s="339">
        <f>I1556+I1557+I1558</f>
        <v>365.64</v>
      </c>
      <c r="J1554" s="150"/>
      <c r="K1554" s="150"/>
      <c r="L1554" s="150"/>
      <c r="M1554" s="150"/>
    </row>
    <row r="1555" spans="1:13" ht="19.5">
      <c r="A1555" s="311" t="s">
        <v>59</v>
      </c>
      <c r="B1555" s="313"/>
      <c r="C1555" s="303"/>
      <c r="D1555" s="304"/>
      <c r="E1555" s="340"/>
      <c r="F1555" s="303"/>
      <c r="G1555" s="303"/>
      <c r="H1555" s="303"/>
      <c r="I1555" s="286">
        <v>50</v>
      </c>
      <c r="J1555" s="150"/>
      <c r="K1555" s="150"/>
      <c r="L1555" s="150"/>
      <c r="M1555" s="150"/>
    </row>
    <row r="1556" spans="1:13" ht="18.75">
      <c r="A1556" s="463" t="s">
        <v>60</v>
      </c>
      <c r="B1556" s="464"/>
      <c r="C1556" s="464"/>
      <c r="D1556" s="464"/>
      <c r="E1556" s="464"/>
      <c r="F1556" s="341" t="s">
        <v>61</v>
      </c>
      <c r="G1556" s="342">
        <v>1.4</v>
      </c>
      <c r="H1556" s="288"/>
      <c r="I1556" s="363">
        <f>I1555*G1556</f>
        <v>70</v>
      </c>
      <c r="J1556" s="150"/>
      <c r="K1556" s="150"/>
      <c r="L1556" s="150"/>
      <c r="M1556" s="150"/>
    </row>
    <row r="1557" spans="1:13" ht="19.5">
      <c r="A1557" s="311" t="s">
        <v>62</v>
      </c>
      <c r="B1557" s="313"/>
      <c r="C1557" s="303"/>
      <c r="D1557" s="303"/>
      <c r="E1557" s="303"/>
      <c r="F1557" s="303"/>
      <c r="G1557" s="314">
        <v>30.2</v>
      </c>
      <c r="H1557" s="303" t="s">
        <v>32</v>
      </c>
      <c r="I1557" s="286">
        <v>21.14</v>
      </c>
      <c r="J1557" s="150"/>
      <c r="K1557" s="150"/>
      <c r="L1557" s="150"/>
      <c r="M1557" s="150"/>
    </row>
    <row r="1558" spans="1:13" ht="19.5">
      <c r="A1558" s="344" t="s">
        <v>63</v>
      </c>
      <c r="B1558" s="345"/>
      <c r="C1558" s="345"/>
      <c r="D1558" s="346"/>
      <c r="E1558" s="347"/>
      <c r="F1558" s="345"/>
      <c r="G1558" s="345"/>
      <c r="H1558" s="345"/>
      <c r="I1558" s="348">
        <v>274.5</v>
      </c>
      <c r="J1558" s="150"/>
      <c r="K1558" s="150"/>
      <c r="L1558" s="150"/>
      <c r="M1558" s="150"/>
    </row>
    <row r="1559" spans="1:13" ht="18.75">
      <c r="A1559" s="461" t="s">
        <v>64</v>
      </c>
      <c r="B1559" s="462"/>
      <c r="C1559" s="462"/>
      <c r="D1559" s="462"/>
      <c r="E1559" s="349"/>
      <c r="F1559" s="350" t="s">
        <v>65</v>
      </c>
      <c r="G1559" s="351">
        <v>1.92</v>
      </c>
      <c r="H1559" s="352"/>
      <c r="I1559" s="353"/>
      <c r="J1559" s="150"/>
      <c r="K1559" s="150"/>
      <c r="L1559" s="150"/>
      <c r="M1559" s="150"/>
    </row>
    <row r="1560" spans="1:13" ht="19.5">
      <c r="A1560" s="284" t="s">
        <v>66</v>
      </c>
      <c r="B1560" s="354"/>
      <c r="C1560" s="303"/>
      <c r="D1560" s="303"/>
      <c r="E1560" s="303"/>
      <c r="F1560" s="303"/>
      <c r="G1560" s="303"/>
      <c r="H1560" s="303"/>
      <c r="I1560" s="286">
        <f>I1531+I1554</f>
        <v>999.9979999999999</v>
      </c>
      <c r="J1560" s="150"/>
      <c r="K1560" s="150"/>
      <c r="L1560" s="150"/>
      <c r="M1560" s="150"/>
    </row>
    <row r="1561" spans="1:13" ht="19.5">
      <c r="A1561" s="284" t="s">
        <v>72</v>
      </c>
      <c r="B1561" s="354"/>
      <c r="C1561" s="303"/>
      <c r="D1561" s="303"/>
      <c r="E1561" s="303"/>
      <c r="F1561" s="303"/>
      <c r="G1561" s="355">
        <f>I1562/I1560-1</f>
        <v>2.0000039999690244E-06</v>
      </c>
      <c r="H1561" s="303"/>
      <c r="I1561" s="286">
        <v>0</v>
      </c>
      <c r="J1561" s="150"/>
      <c r="K1561" s="150"/>
      <c r="L1561" s="150"/>
      <c r="M1561" s="150"/>
    </row>
    <row r="1562" spans="1:13" ht="19.5">
      <c r="A1562" s="284" t="s">
        <v>67</v>
      </c>
      <c r="B1562" s="354"/>
      <c r="C1562" s="303"/>
      <c r="D1562" s="303"/>
      <c r="E1562" s="303"/>
      <c r="F1562" s="303"/>
      <c r="G1562" s="303"/>
      <c r="H1562" s="303"/>
      <c r="I1562" s="286">
        <v>1000</v>
      </c>
      <c r="J1562" s="150"/>
      <c r="K1562" s="150"/>
      <c r="L1562" s="150"/>
      <c r="M1562" s="150"/>
    </row>
    <row r="1563" spans="1:13" ht="18.75">
      <c r="A1563" s="234"/>
      <c r="B1563" s="234"/>
      <c r="C1563" s="234"/>
      <c r="D1563" s="234"/>
      <c r="E1563" s="234"/>
      <c r="F1563" s="234"/>
      <c r="G1563" s="234"/>
      <c r="H1563" s="234"/>
      <c r="I1563" s="276"/>
      <c r="J1563" s="150"/>
      <c r="K1563" s="150"/>
      <c r="L1563" s="150"/>
      <c r="M1563" s="150"/>
    </row>
    <row r="1564" spans="1:13" ht="18.75">
      <c r="A1564" s="278" t="s">
        <v>68</v>
      </c>
      <c r="B1564" s="234"/>
      <c r="C1564" s="234"/>
      <c r="D1564" s="234"/>
      <c r="E1564" s="234"/>
      <c r="F1564" s="234"/>
      <c r="G1564" s="352" t="s">
        <v>462</v>
      </c>
      <c r="H1564" s="234"/>
      <c r="I1564" s="276"/>
      <c r="J1564" s="150"/>
      <c r="K1564" s="150"/>
      <c r="L1564" s="150"/>
      <c r="M1564" s="150"/>
    </row>
    <row r="1565" spans="1:13" ht="18.75">
      <c r="A1565" s="234" t="s">
        <v>461</v>
      </c>
      <c r="B1565" s="234"/>
      <c r="C1565" s="234"/>
      <c r="D1565" s="234"/>
      <c r="E1565" s="234"/>
      <c r="F1565" s="234"/>
      <c r="G1565" s="234"/>
      <c r="H1565" s="234"/>
      <c r="I1565" s="276"/>
      <c r="J1565" s="150"/>
      <c r="K1565" s="150"/>
      <c r="L1565" s="150"/>
      <c r="M1565" s="150"/>
    </row>
    <row r="1566" spans="1:13" ht="18.75">
      <c r="A1566" s="234"/>
      <c r="B1566" s="234"/>
      <c r="C1566" s="234"/>
      <c r="D1566" s="234"/>
      <c r="E1566" s="234"/>
      <c r="F1566" s="234"/>
      <c r="G1566" s="234"/>
      <c r="H1566" s="234"/>
      <c r="I1566" s="276"/>
      <c r="J1566" s="150"/>
      <c r="K1566" s="150"/>
      <c r="L1566" s="150"/>
      <c r="M1566" s="150"/>
    </row>
    <row r="1567" spans="1:13" ht="18.75">
      <c r="A1567" s="234"/>
      <c r="B1567" s="234"/>
      <c r="C1567" s="234"/>
      <c r="D1567" s="234"/>
      <c r="E1567" s="234"/>
      <c r="F1567" s="234"/>
      <c r="G1567" s="234"/>
      <c r="H1567" s="234"/>
      <c r="I1567" s="276"/>
      <c r="J1567" s="150"/>
      <c r="K1567" s="150"/>
      <c r="L1567" s="150"/>
      <c r="M1567" s="150"/>
    </row>
    <row r="1568" spans="1:13" ht="18.75">
      <c r="A1568" s="234"/>
      <c r="B1568" s="234"/>
      <c r="C1568" s="234"/>
      <c r="D1568" s="234"/>
      <c r="E1568" s="234"/>
      <c r="F1568" s="234"/>
      <c r="G1568" s="234"/>
      <c r="H1568" s="234"/>
      <c r="I1568" s="276"/>
      <c r="J1568" s="150"/>
      <c r="K1568" s="150"/>
      <c r="L1568" s="150"/>
      <c r="M1568" s="150"/>
    </row>
    <row r="1569" spans="1:13" ht="18.75">
      <c r="A1569" s="234"/>
      <c r="B1569" s="234"/>
      <c r="C1569" s="234"/>
      <c r="D1569" s="234"/>
      <c r="E1569" s="234"/>
      <c r="F1569" s="234"/>
      <c r="G1569" s="234"/>
      <c r="H1569" s="234"/>
      <c r="I1569" s="276"/>
      <c r="J1569" s="150"/>
      <c r="K1569" s="150"/>
      <c r="L1569" s="150"/>
      <c r="M1569" s="150"/>
    </row>
    <row r="1570" spans="1:13" ht="18.75">
      <c r="A1570" s="234"/>
      <c r="B1570" s="234"/>
      <c r="C1570" s="234"/>
      <c r="D1570" s="234"/>
      <c r="E1570" s="234"/>
      <c r="F1570" s="234"/>
      <c r="G1570" s="234"/>
      <c r="H1570" s="234"/>
      <c r="I1570" s="276"/>
      <c r="J1570" s="150"/>
      <c r="K1570" s="150"/>
      <c r="L1570" s="150"/>
      <c r="M1570" s="150"/>
    </row>
    <row r="1571" spans="1:13" ht="18.75">
      <c r="A1571" s="234"/>
      <c r="B1571" s="234"/>
      <c r="C1571" s="234"/>
      <c r="D1571" s="234"/>
      <c r="E1571" s="234"/>
      <c r="F1571" s="234"/>
      <c r="G1571" s="234"/>
      <c r="H1571" s="234"/>
      <c r="I1571" s="276"/>
      <c r="J1571" s="150"/>
      <c r="K1571" s="150"/>
      <c r="L1571" s="150"/>
      <c r="M1571" s="150"/>
    </row>
    <row r="1572" spans="1:13" ht="18.75">
      <c r="A1572" s="234"/>
      <c r="B1572" s="234"/>
      <c r="C1572" s="234"/>
      <c r="D1572" s="234"/>
      <c r="E1572" s="234"/>
      <c r="F1572" s="234"/>
      <c r="G1572" s="234"/>
      <c r="H1572" s="234"/>
      <c r="I1572" s="276"/>
      <c r="J1572" s="150"/>
      <c r="K1572" s="150"/>
      <c r="L1572" s="150"/>
      <c r="M1572" s="150"/>
    </row>
  </sheetData>
  <sheetProtection/>
  <mergeCells count="178">
    <mergeCell ref="A1537:F1537"/>
    <mergeCell ref="A1538:E1538"/>
    <mergeCell ref="F1552:G1552"/>
    <mergeCell ref="F1553:G1553"/>
    <mergeCell ref="A1556:E1556"/>
    <mergeCell ref="A1559:D1559"/>
    <mergeCell ref="F1124:G1124"/>
    <mergeCell ref="A1127:E1127"/>
    <mergeCell ref="A1130:D1130"/>
    <mergeCell ref="A1082:D1082"/>
    <mergeCell ref="A1108:F1108"/>
    <mergeCell ref="A1109:E1109"/>
    <mergeCell ref="F1123:G1123"/>
    <mergeCell ref="A1061:E1061"/>
    <mergeCell ref="F1075:G1075"/>
    <mergeCell ref="F1076:G1076"/>
    <mergeCell ref="A1079:E1079"/>
    <mergeCell ref="F1030:G1030"/>
    <mergeCell ref="A1033:E1033"/>
    <mergeCell ref="A1036:D1036"/>
    <mergeCell ref="A1060:F1060"/>
    <mergeCell ref="A990:D990"/>
    <mergeCell ref="A1014:F1014"/>
    <mergeCell ref="A1015:E1015"/>
    <mergeCell ref="F1029:G1029"/>
    <mergeCell ref="A969:E969"/>
    <mergeCell ref="F983:G983"/>
    <mergeCell ref="F984:G984"/>
    <mergeCell ref="A987:E987"/>
    <mergeCell ref="F935:G935"/>
    <mergeCell ref="A938:E938"/>
    <mergeCell ref="A941:D941"/>
    <mergeCell ref="A968:F968"/>
    <mergeCell ref="A893:D893"/>
    <mergeCell ref="A919:F919"/>
    <mergeCell ref="A920:E920"/>
    <mergeCell ref="F934:G934"/>
    <mergeCell ref="A872:E872"/>
    <mergeCell ref="F886:G886"/>
    <mergeCell ref="F887:G887"/>
    <mergeCell ref="A890:E890"/>
    <mergeCell ref="F843:G843"/>
    <mergeCell ref="A846:E846"/>
    <mergeCell ref="A849:D849"/>
    <mergeCell ref="A871:F871"/>
    <mergeCell ref="A798:D798"/>
    <mergeCell ref="A825:F825"/>
    <mergeCell ref="A826:E826"/>
    <mergeCell ref="F842:G842"/>
    <mergeCell ref="A775:E775"/>
    <mergeCell ref="F791:G791"/>
    <mergeCell ref="F792:G792"/>
    <mergeCell ref="A795:E795"/>
    <mergeCell ref="F741:G741"/>
    <mergeCell ref="A744:E744"/>
    <mergeCell ref="A747:D747"/>
    <mergeCell ref="A774:F774"/>
    <mergeCell ref="A350:D350"/>
    <mergeCell ref="A723:F723"/>
    <mergeCell ref="A724:E724"/>
    <mergeCell ref="F740:G740"/>
    <mergeCell ref="F361:G361"/>
    <mergeCell ref="F362:G362"/>
    <mergeCell ref="A82:F82"/>
    <mergeCell ref="A83:E83"/>
    <mergeCell ref="F99:G99"/>
    <mergeCell ref="F100:G100"/>
    <mergeCell ref="A170:E170"/>
    <mergeCell ref="A173:D173"/>
    <mergeCell ref="A233:E233"/>
    <mergeCell ref="A236:D236"/>
    <mergeCell ref="A365:E365"/>
    <mergeCell ref="A368:D368"/>
    <mergeCell ref="A412:F412"/>
    <mergeCell ref="A413:E413"/>
    <mergeCell ref="A347:E347"/>
    <mergeCell ref="A328:F328"/>
    <mergeCell ref="A329:E329"/>
    <mergeCell ref="F343:G343"/>
    <mergeCell ref="F229:G229"/>
    <mergeCell ref="F230:G230"/>
    <mergeCell ref="F166:G166"/>
    <mergeCell ref="F167:G167"/>
    <mergeCell ref="A103:E103"/>
    <mergeCell ref="A106:D106"/>
    <mergeCell ref="A151:F151"/>
    <mergeCell ref="A152:E152"/>
    <mergeCell ref="A16:F16"/>
    <mergeCell ref="A17:E17"/>
    <mergeCell ref="F31:G31"/>
    <mergeCell ref="F32:G32"/>
    <mergeCell ref="A299:E299"/>
    <mergeCell ref="A302:D302"/>
    <mergeCell ref="A35:E35"/>
    <mergeCell ref="A38:D38"/>
    <mergeCell ref="A214:F214"/>
    <mergeCell ref="A215:E215"/>
    <mergeCell ref="F344:G344"/>
    <mergeCell ref="A280:F280"/>
    <mergeCell ref="A281:E281"/>
    <mergeCell ref="F295:G295"/>
    <mergeCell ref="F296:G296"/>
    <mergeCell ref="F427:G427"/>
    <mergeCell ref="F428:G428"/>
    <mergeCell ref="A431:E431"/>
    <mergeCell ref="A434:D434"/>
    <mergeCell ref="A478:F478"/>
    <mergeCell ref="A479:E479"/>
    <mergeCell ref="F493:G493"/>
    <mergeCell ref="F494:G494"/>
    <mergeCell ref="A497:E497"/>
    <mergeCell ref="A500:D500"/>
    <mergeCell ref="A544:F544"/>
    <mergeCell ref="A545:E545"/>
    <mergeCell ref="F559:G559"/>
    <mergeCell ref="F560:G560"/>
    <mergeCell ref="A563:E563"/>
    <mergeCell ref="A566:D566"/>
    <mergeCell ref="A610:F610"/>
    <mergeCell ref="A611:E611"/>
    <mergeCell ref="F625:G625"/>
    <mergeCell ref="F626:G626"/>
    <mergeCell ref="A629:E629"/>
    <mergeCell ref="A632:D632"/>
    <mergeCell ref="A695:E695"/>
    <mergeCell ref="A698:D698"/>
    <mergeCell ref="A676:F676"/>
    <mergeCell ref="A677:E677"/>
    <mergeCell ref="F691:G691"/>
    <mergeCell ref="F692:G692"/>
    <mergeCell ref="A1154:F1154"/>
    <mergeCell ref="A1155:E1155"/>
    <mergeCell ref="F1169:G1169"/>
    <mergeCell ref="F1170:G1170"/>
    <mergeCell ref="A1173:E1173"/>
    <mergeCell ref="A1176:D1176"/>
    <mergeCell ref="A1201:F1201"/>
    <mergeCell ref="A1202:E1202"/>
    <mergeCell ref="F1216:G1216"/>
    <mergeCell ref="F1217:G1217"/>
    <mergeCell ref="A1220:E1220"/>
    <mergeCell ref="A1223:D1223"/>
    <mergeCell ref="A1251:F1251"/>
    <mergeCell ref="A1252:E1252"/>
    <mergeCell ref="F1266:G1266"/>
    <mergeCell ref="F1267:G1267"/>
    <mergeCell ref="A1270:E1270"/>
    <mergeCell ref="A1273:D1273"/>
    <mergeCell ref="A1299:F1299"/>
    <mergeCell ref="A1300:E1300"/>
    <mergeCell ref="F1314:G1314"/>
    <mergeCell ref="F1315:G1315"/>
    <mergeCell ref="A1318:E1318"/>
    <mergeCell ref="A1321:D1321"/>
    <mergeCell ref="A1348:F1348"/>
    <mergeCell ref="A1349:E1349"/>
    <mergeCell ref="F1363:G1363"/>
    <mergeCell ref="F1364:G1364"/>
    <mergeCell ref="A1367:E1367"/>
    <mergeCell ref="A1370:D1370"/>
    <mergeCell ref="A1398:F1398"/>
    <mergeCell ref="A1399:E1399"/>
    <mergeCell ref="F1413:G1413"/>
    <mergeCell ref="F1414:G1414"/>
    <mergeCell ref="A1417:E1417"/>
    <mergeCell ref="A1420:D1420"/>
    <mergeCell ref="A1464:E1464"/>
    <mergeCell ref="A1467:D1467"/>
    <mergeCell ref="A1445:F1445"/>
    <mergeCell ref="A1446:E1446"/>
    <mergeCell ref="F1460:G1460"/>
    <mergeCell ref="F1461:G1461"/>
    <mergeCell ref="A1511:E1511"/>
    <mergeCell ref="A1514:D1514"/>
    <mergeCell ref="A1492:F1492"/>
    <mergeCell ref="A1493:E1493"/>
    <mergeCell ref="F1507:G1507"/>
    <mergeCell ref="F1508:G1508"/>
  </mergeCells>
  <printOptions/>
  <pageMargins left="0.7" right="0.72" top="0.75" bottom="0.75" header="0.3" footer="0.3"/>
  <pageSetup horizontalDpi="600" verticalDpi="600" orientation="portrait" paperSize="9" scale="48" r:id="rId1"/>
  <rowBreaks count="9" manualBreakCount="9">
    <brk id="66" max="255" man="1"/>
    <brk id="132" max="255" man="1"/>
    <brk id="196" max="255" man="1"/>
    <brk id="260" max="255" man="1"/>
    <brk id="311" max="255" man="1"/>
    <brk id="356" max="255" man="1"/>
    <brk id="442" max="255" man="1"/>
    <brk id="707" max="255" man="1"/>
    <brk id="147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1.7539062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I2" s="3" t="s">
        <v>74</v>
      </c>
    </row>
    <row r="3" spans="6:9" ht="15.75">
      <c r="F3" s="4" t="s">
        <v>445</v>
      </c>
      <c r="I3" s="3" t="s">
        <v>7</v>
      </c>
    </row>
    <row r="4" spans="1:9" ht="14.25">
      <c r="A4" s="5" t="s">
        <v>75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153</v>
      </c>
      <c r="E6" s="12"/>
      <c r="F6" s="12"/>
      <c r="G6" s="12"/>
      <c r="H6" s="12"/>
      <c r="I6" s="3"/>
    </row>
    <row r="7" spans="1:9" ht="15.75">
      <c r="A7" s="13" t="s">
        <v>12</v>
      </c>
      <c r="B7" s="10"/>
      <c r="C7" s="10"/>
      <c r="D7" s="14"/>
      <c r="E7" s="14"/>
      <c r="F7" s="13"/>
      <c r="G7" s="15"/>
      <c r="H7" s="16"/>
      <c r="I7" s="17"/>
    </row>
    <row r="9" spans="1:9" ht="18.75">
      <c r="A9" s="4"/>
      <c r="B9" s="11"/>
      <c r="C9" s="12"/>
      <c r="D9" s="12"/>
      <c r="E9" s="12"/>
      <c r="F9" s="12"/>
      <c r="G9" s="12"/>
      <c r="H9" s="12"/>
      <c r="I9" s="17" t="s">
        <v>14</v>
      </c>
    </row>
    <row r="10" spans="1:9" ht="18.75">
      <c r="A10" s="18" t="s">
        <v>15</v>
      </c>
      <c r="B10" s="19"/>
      <c r="C10" s="20"/>
      <c r="D10" s="20"/>
      <c r="E10" s="20"/>
      <c r="F10" s="20"/>
      <c r="G10" s="20"/>
      <c r="H10" s="20"/>
      <c r="I10" s="21">
        <f>I17+I18+I19+I25</f>
        <v>57.4184</v>
      </c>
    </row>
    <row r="11" spans="1:9" ht="15.75">
      <c r="A11" s="22" t="s">
        <v>16</v>
      </c>
      <c r="B11" s="23"/>
      <c r="C11" s="23"/>
      <c r="D11" s="23"/>
      <c r="E11" s="23"/>
      <c r="F11" s="23"/>
      <c r="G11" s="23"/>
      <c r="H11" s="23"/>
      <c r="I11" s="24"/>
    </row>
    <row r="12" spans="1:9" ht="33.75">
      <c r="A12" s="25" t="s">
        <v>17</v>
      </c>
      <c r="B12" s="26" t="s">
        <v>18</v>
      </c>
      <c r="C12" s="27" t="s">
        <v>19</v>
      </c>
      <c r="D12" s="28" t="s">
        <v>20</v>
      </c>
      <c r="E12" s="28" t="s">
        <v>21</v>
      </c>
      <c r="F12" s="28" t="s">
        <v>22</v>
      </c>
      <c r="G12" s="29" t="s">
        <v>23</v>
      </c>
      <c r="H12" s="30"/>
      <c r="I12" s="31"/>
    </row>
    <row r="13" spans="1:9" ht="12.75">
      <c r="A13" s="35" t="s">
        <v>25</v>
      </c>
      <c r="B13" s="36">
        <v>1</v>
      </c>
      <c r="C13" s="36">
        <v>3972</v>
      </c>
      <c r="D13" s="117">
        <f>159.27*0.923</f>
        <v>147.00621</v>
      </c>
      <c r="E13" s="119">
        <f>D13*60</f>
        <v>8820.3726</v>
      </c>
      <c r="F13" s="38">
        <v>45</v>
      </c>
      <c r="G13" s="36">
        <f>B13*C13/E13*F13</f>
        <v>20.264450052824298</v>
      </c>
      <c r="H13" s="30"/>
      <c r="I13" s="31"/>
    </row>
    <row r="14" spans="1:8" ht="12.75">
      <c r="A14" s="39" t="s">
        <v>26</v>
      </c>
      <c r="B14" s="40"/>
      <c r="C14" s="41"/>
      <c r="D14" s="41"/>
      <c r="E14" s="41"/>
      <c r="F14" s="41"/>
      <c r="G14" s="42">
        <f>ROUND((G13),2)</f>
        <v>20.26</v>
      </c>
      <c r="H14" s="30"/>
    </row>
    <row r="15" spans="1:9" ht="12.75">
      <c r="A15" s="369" t="s">
        <v>27</v>
      </c>
      <c r="B15" s="370"/>
      <c r="C15" s="370"/>
      <c r="D15" s="370"/>
      <c r="E15" s="370"/>
      <c r="F15" s="370"/>
      <c r="G15" s="101"/>
      <c r="H15" s="30"/>
      <c r="I15" s="44">
        <f>G14*G15</f>
        <v>0</v>
      </c>
    </row>
    <row r="16" spans="1:9" ht="12.75">
      <c r="A16" s="371" t="s">
        <v>28</v>
      </c>
      <c r="B16" s="372"/>
      <c r="C16" s="372"/>
      <c r="D16" s="372"/>
      <c r="E16" s="372"/>
      <c r="F16" s="45" t="s">
        <v>29</v>
      </c>
      <c r="G16" s="46">
        <v>0.84</v>
      </c>
      <c r="H16" s="40"/>
      <c r="I16" s="47">
        <f>G14*G16</f>
        <v>17.0184</v>
      </c>
    </row>
    <row r="17" spans="1:9" ht="15">
      <c r="A17" s="48" t="s">
        <v>30</v>
      </c>
      <c r="B17" s="40"/>
      <c r="C17" s="40"/>
      <c r="D17" s="40"/>
      <c r="E17" s="40"/>
      <c r="F17" s="40"/>
      <c r="G17" s="49"/>
      <c r="H17" s="40"/>
      <c r="I17" s="21">
        <f>I15+I16</f>
        <v>17.0184</v>
      </c>
    </row>
    <row r="18" spans="1:9" ht="15">
      <c r="A18" s="48" t="s">
        <v>31</v>
      </c>
      <c r="B18" s="50"/>
      <c r="C18" s="40"/>
      <c r="D18" s="40"/>
      <c r="E18" s="40"/>
      <c r="F18" s="40"/>
      <c r="G18" s="51">
        <v>30.2</v>
      </c>
      <c r="H18" s="40" t="s">
        <v>32</v>
      </c>
      <c r="I18" s="21">
        <f>ROUND((I17*G18/100),2)</f>
        <v>5.14</v>
      </c>
    </row>
    <row r="19" spans="1:9" ht="15">
      <c r="A19" s="48" t="s">
        <v>33</v>
      </c>
      <c r="B19" s="50"/>
      <c r="C19" s="40"/>
      <c r="D19" s="40"/>
      <c r="E19" s="40"/>
      <c r="F19" s="41" t="s">
        <v>34</v>
      </c>
      <c r="G19" s="40"/>
      <c r="H19" s="40"/>
      <c r="I19" s="21">
        <f>ROUND(F24,2)</f>
        <v>0.86</v>
      </c>
    </row>
    <row r="20" spans="1:9" ht="22.5">
      <c r="A20" s="52" t="s">
        <v>35</v>
      </c>
      <c r="B20" s="53" t="s">
        <v>36</v>
      </c>
      <c r="C20" s="54" t="s">
        <v>37</v>
      </c>
      <c r="D20" s="55" t="s">
        <v>38</v>
      </c>
      <c r="E20" s="55" t="s">
        <v>39</v>
      </c>
      <c r="F20" s="55" t="s">
        <v>40</v>
      </c>
      <c r="G20" s="30"/>
      <c r="H20" s="30"/>
      <c r="I20" s="31"/>
    </row>
    <row r="21" spans="1:9" ht="12.75">
      <c r="A21" s="32" t="s">
        <v>154</v>
      </c>
      <c r="B21" s="33" t="s">
        <v>135</v>
      </c>
      <c r="C21" s="33">
        <v>1</v>
      </c>
      <c r="D21" s="34"/>
      <c r="E21" s="56">
        <v>0.86</v>
      </c>
      <c r="F21" s="56">
        <f>E21*C21</f>
        <v>0.86</v>
      </c>
      <c r="G21" s="57"/>
      <c r="H21" s="30"/>
      <c r="I21" s="31"/>
    </row>
    <row r="22" spans="1:9" ht="12.75">
      <c r="A22" s="32" t="s">
        <v>43</v>
      </c>
      <c r="B22" s="33"/>
      <c r="C22" s="33"/>
      <c r="D22" s="34"/>
      <c r="E22" s="56"/>
      <c r="F22" s="56">
        <f>E22*C22</f>
        <v>0</v>
      </c>
      <c r="G22" s="57"/>
      <c r="H22" s="30"/>
      <c r="I22" s="31"/>
    </row>
    <row r="23" spans="1:9" ht="12.75">
      <c r="A23" s="32" t="s">
        <v>44</v>
      </c>
      <c r="B23" s="33"/>
      <c r="C23" s="33"/>
      <c r="D23" s="34"/>
      <c r="E23" s="56"/>
      <c r="F23" s="56">
        <f>E23*C23</f>
        <v>0</v>
      </c>
      <c r="G23" s="57"/>
      <c r="H23" s="30"/>
      <c r="I23" s="31"/>
    </row>
    <row r="24" spans="1:9" ht="12.75">
      <c r="A24" s="58" t="s">
        <v>46</v>
      </c>
      <c r="B24" s="36"/>
      <c r="C24" s="36"/>
      <c r="D24" s="37"/>
      <c r="E24" s="38"/>
      <c r="F24" s="59">
        <f>SUM(F21:F23)</f>
        <v>0.86</v>
      </c>
      <c r="G24" s="57"/>
      <c r="H24" s="30"/>
      <c r="I24" s="31"/>
    </row>
    <row r="25" spans="1:9" ht="15">
      <c r="A25" s="48" t="s">
        <v>47</v>
      </c>
      <c r="B25" s="40"/>
      <c r="C25" s="40"/>
      <c r="D25" s="40"/>
      <c r="E25" s="40"/>
      <c r="F25" s="40"/>
      <c r="G25" s="40"/>
      <c r="H25" s="40"/>
      <c r="I25" s="21">
        <f>ROUND(F31,2)</f>
        <v>34.4</v>
      </c>
    </row>
    <row r="26" spans="1:9" ht="33.75">
      <c r="A26" s="60" t="s">
        <v>35</v>
      </c>
      <c r="B26" s="61" t="s">
        <v>48</v>
      </c>
      <c r="C26" s="62" t="s">
        <v>49</v>
      </c>
      <c r="D26" s="61" t="s">
        <v>50</v>
      </c>
      <c r="E26" s="63"/>
      <c r="F26" s="63"/>
      <c r="G26" s="63"/>
      <c r="H26" s="30"/>
      <c r="I26" s="31"/>
    </row>
    <row r="27" spans="1:9" ht="24">
      <c r="A27" s="64" t="s">
        <v>155</v>
      </c>
      <c r="B27" s="65">
        <v>680000</v>
      </c>
      <c r="C27" s="26">
        <v>11.9</v>
      </c>
      <c r="D27" s="66">
        <f>B27*C27/100</f>
        <v>80920</v>
      </c>
      <c r="E27" s="63"/>
      <c r="F27" s="63"/>
      <c r="G27" s="63"/>
      <c r="H27" s="30"/>
      <c r="I27" s="31"/>
    </row>
    <row r="28" spans="1:9" ht="12.75">
      <c r="A28" s="67" t="s">
        <v>52</v>
      </c>
      <c r="B28" s="68"/>
      <c r="C28" s="26"/>
      <c r="D28" s="66">
        <f>B28*C28/100</f>
        <v>0</v>
      </c>
      <c r="E28" s="63"/>
      <c r="F28" s="63"/>
      <c r="G28" s="63"/>
      <c r="H28" s="30"/>
      <c r="I28" s="31"/>
    </row>
    <row r="29" spans="1:9" ht="12.75">
      <c r="A29" s="69" t="s">
        <v>53</v>
      </c>
      <c r="B29" s="69"/>
      <c r="C29" s="69"/>
      <c r="D29" s="66">
        <f>SUM(D27:D28)</f>
        <v>80920</v>
      </c>
      <c r="E29" s="63"/>
      <c r="F29" s="63"/>
      <c r="G29" s="63"/>
      <c r="H29" s="30"/>
      <c r="I29" s="31"/>
    </row>
    <row r="30" spans="1:9" ht="45">
      <c r="A30" s="70" t="s">
        <v>54</v>
      </c>
      <c r="B30" s="71"/>
      <c r="C30" s="28" t="s">
        <v>55</v>
      </c>
      <c r="D30" s="71"/>
      <c r="E30" s="72" t="s">
        <v>56</v>
      </c>
      <c r="F30" s="373" t="s">
        <v>57</v>
      </c>
      <c r="G30" s="374"/>
      <c r="H30" s="30"/>
      <c r="I30" s="31"/>
    </row>
    <row r="31" spans="1:9" ht="12.75">
      <c r="A31" s="66">
        <f>D29</f>
        <v>80920</v>
      </c>
      <c r="B31" s="73"/>
      <c r="C31" s="120">
        <f>D13*60*12</f>
        <v>105844.4712</v>
      </c>
      <c r="D31" s="73"/>
      <c r="E31" s="73">
        <f>F13</f>
        <v>45</v>
      </c>
      <c r="F31" s="375">
        <f>(A31/C31*E31)</f>
        <v>34.403308540503154</v>
      </c>
      <c r="G31" s="376"/>
      <c r="H31" s="30"/>
      <c r="I31" s="31"/>
    </row>
    <row r="32" spans="1:9" ht="15">
      <c r="A32" s="74" t="s">
        <v>58</v>
      </c>
      <c r="B32" s="75"/>
      <c r="C32" s="30"/>
      <c r="D32" s="76"/>
      <c r="E32" s="77"/>
      <c r="F32" s="30"/>
      <c r="G32" s="30"/>
      <c r="H32" s="30"/>
      <c r="I32" s="78">
        <f>I33+I35+I36</f>
        <v>64.5552</v>
      </c>
    </row>
    <row r="33" spans="1:9" ht="15">
      <c r="A33" s="48" t="s">
        <v>59</v>
      </c>
      <c r="B33" s="50"/>
      <c r="C33" s="40"/>
      <c r="D33" s="41"/>
      <c r="E33" s="79"/>
      <c r="F33" s="40"/>
      <c r="G33" s="40"/>
      <c r="H33" s="40"/>
      <c r="I33" s="21">
        <f>ROUND(G14*G34,2)</f>
        <v>25.93</v>
      </c>
    </row>
    <row r="34" spans="1:9" ht="15">
      <c r="A34" s="377" t="s">
        <v>60</v>
      </c>
      <c r="B34" s="378"/>
      <c r="C34" s="378"/>
      <c r="D34" s="378"/>
      <c r="E34" s="378"/>
      <c r="F34" s="81" t="s">
        <v>61</v>
      </c>
      <c r="G34" s="82">
        <v>1.28</v>
      </c>
      <c r="H34" s="30"/>
      <c r="I34" s="83"/>
    </row>
    <row r="35" spans="1:9" ht="15">
      <c r="A35" s="48" t="s">
        <v>62</v>
      </c>
      <c r="B35" s="50"/>
      <c r="C35" s="40"/>
      <c r="D35" s="40"/>
      <c r="E35" s="40"/>
      <c r="F35" s="40"/>
      <c r="G35" s="51">
        <v>30.2</v>
      </c>
      <c r="H35" s="40" t="s">
        <v>32</v>
      </c>
      <c r="I35" s="21">
        <f>ROUND(I33*G35%,2)</f>
        <v>7.83</v>
      </c>
    </row>
    <row r="36" spans="1:9" ht="15">
      <c r="A36" s="84" t="s">
        <v>63</v>
      </c>
      <c r="B36" s="85"/>
      <c r="C36" s="85"/>
      <c r="D36" s="86"/>
      <c r="E36" s="87"/>
      <c r="F36" s="85"/>
      <c r="G36" s="85"/>
      <c r="H36" s="85"/>
      <c r="I36" s="88">
        <f>G37*G14</f>
        <v>30.7952</v>
      </c>
    </row>
    <row r="37" spans="1:9" ht="15">
      <c r="A37" s="379" t="s">
        <v>64</v>
      </c>
      <c r="B37" s="380"/>
      <c r="C37" s="380"/>
      <c r="D37" s="380"/>
      <c r="E37" s="89"/>
      <c r="F37" s="90" t="s">
        <v>65</v>
      </c>
      <c r="G37" s="91">
        <v>1.52</v>
      </c>
      <c r="H37" s="92"/>
      <c r="I37" s="93"/>
    </row>
    <row r="38" spans="1:9" ht="15">
      <c r="A38" s="18" t="s">
        <v>66</v>
      </c>
      <c r="B38" s="94"/>
      <c r="C38" s="40"/>
      <c r="D38" s="40"/>
      <c r="E38" s="40"/>
      <c r="F38" s="40"/>
      <c r="G38" s="40"/>
      <c r="H38" s="40"/>
      <c r="I38" s="21">
        <f>I32+I10</f>
        <v>121.9736</v>
      </c>
    </row>
    <row r="39" spans="1:9" ht="15">
      <c r="A39" s="18" t="s">
        <v>72</v>
      </c>
      <c r="B39" s="94"/>
      <c r="C39" s="40"/>
      <c r="D39" s="40"/>
      <c r="E39" s="40"/>
      <c r="F39" s="40"/>
      <c r="G39" s="95">
        <f>I40/I38-1</f>
        <v>0.2297743118182951</v>
      </c>
      <c r="H39" s="40"/>
      <c r="I39" s="21">
        <f>I40-I38</f>
        <v>28.026399999999995</v>
      </c>
    </row>
    <row r="40" spans="1:9" ht="15.75">
      <c r="A40" s="96" t="s">
        <v>67</v>
      </c>
      <c r="B40" s="97"/>
      <c r="C40" s="98"/>
      <c r="D40" s="98"/>
      <c r="E40" s="98"/>
      <c r="F40" s="98"/>
      <c r="G40" s="98"/>
      <c r="H40" s="98"/>
      <c r="I40" s="99">
        <v>150</v>
      </c>
    </row>
    <row r="42" spans="1:7" ht="15.75">
      <c r="A42" s="9" t="s">
        <v>68</v>
      </c>
      <c r="G42" s="92" t="s">
        <v>101</v>
      </c>
    </row>
    <row r="43" ht="12.75">
      <c r="A43" s="1" t="s">
        <v>100</v>
      </c>
    </row>
  </sheetData>
  <sheetProtection/>
  <mergeCells count="6">
    <mergeCell ref="A34:E34"/>
    <mergeCell ref="A37:D37"/>
    <mergeCell ref="A15:F15"/>
    <mergeCell ref="A16:E16"/>
    <mergeCell ref="F30:G30"/>
    <mergeCell ref="F31:G31"/>
  </mergeCells>
  <printOptions/>
  <pageMargins left="0.7" right="0.72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7">
      <selection activeCell="L13" sqref="L13"/>
    </sheetView>
  </sheetViews>
  <sheetFormatPr defaultColWidth="9.00390625" defaultRowHeight="12.75"/>
  <cols>
    <col min="1" max="1" width="21.75390625" style="1" customWidth="1"/>
    <col min="2" max="2" width="11.125" style="1" customWidth="1"/>
    <col min="3" max="3" width="10.625" style="1" customWidth="1"/>
    <col min="4" max="4" width="13.00390625" style="1" customWidth="1"/>
    <col min="5" max="5" width="14.75390625" style="1" customWidth="1"/>
    <col min="6" max="6" width="15.00390625" style="1" customWidth="1"/>
    <col min="7" max="7" width="14.25390625" style="1" customWidth="1"/>
    <col min="8" max="8" width="3.00390625" style="1" customWidth="1"/>
    <col min="9" max="9" width="11.75390625" style="10" customWidth="1"/>
    <col min="10" max="10" width="4.25390625" style="0" customWidth="1"/>
  </cols>
  <sheetData>
    <row r="1" spans="1:9" ht="15.75">
      <c r="A1" s="100"/>
      <c r="F1" s="2" t="s">
        <v>3</v>
      </c>
      <c r="I1" s="3"/>
    </row>
    <row r="2" spans="6:9" ht="15.75">
      <c r="F2" s="4" t="s">
        <v>73</v>
      </c>
      <c r="H2" s="3" t="s">
        <v>716</v>
      </c>
      <c r="I2"/>
    </row>
    <row r="3" spans="6:9" ht="15.75">
      <c r="F3" s="4">
        <v>21</v>
      </c>
      <c r="G3" s="1" t="s">
        <v>692</v>
      </c>
      <c r="I3" s="3" t="s">
        <v>717</v>
      </c>
    </row>
    <row r="4" spans="1:9" ht="14.25">
      <c r="A4" s="5" t="s">
        <v>460</v>
      </c>
      <c r="B4" s="5"/>
      <c r="C4" s="5"/>
      <c r="D4" s="5"/>
      <c r="E4" s="5"/>
      <c r="F4" s="5"/>
      <c r="G4" s="5"/>
      <c r="H4" s="5"/>
      <c r="I4" s="6"/>
    </row>
    <row r="5" spans="2:9" ht="15.75">
      <c r="B5" s="7"/>
      <c r="C5" s="7"/>
      <c r="D5" s="7" t="s">
        <v>9</v>
      </c>
      <c r="E5" s="7"/>
      <c r="F5" s="7"/>
      <c r="G5" s="7"/>
      <c r="H5" s="7"/>
      <c r="I5" s="8"/>
    </row>
    <row r="6" spans="1:9" ht="18.75">
      <c r="A6" s="9" t="s">
        <v>10</v>
      </c>
      <c r="B6" s="10"/>
      <c r="C6" s="10"/>
      <c r="D6" s="11" t="s">
        <v>432</v>
      </c>
      <c r="E6" s="12"/>
      <c r="F6" s="12"/>
      <c r="G6" s="12"/>
      <c r="H6" s="12"/>
      <c r="I6" s="3"/>
    </row>
    <row r="7" spans="1:9" ht="18.75">
      <c r="A7" s="9"/>
      <c r="B7" s="10"/>
      <c r="C7" s="10"/>
      <c r="D7" s="11" t="s">
        <v>433</v>
      </c>
      <c r="E7" s="12"/>
      <c r="F7" s="12"/>
      <c r="G7" s="12"/>
      <c r="H7" s="12"/>
      <c r="I7" s="3"/>
    </row>
    <row r="8" spans="1:9" ht="15.75">
      <c r="A8" s="13" t="s">
        <v>12</v>
      </c>
      <c r="B8" s="10"/>
      <c r="C8" s="10"/>
      <c r="D8" s="14"/>
      <c r="E8" s="14"/>
      <c r="F8" s="13"/>
      <c r="G8" s="15"/>
      <c r="H8" s="16"/>
      <c r="I8" s="17"/>
    </row>
    <row r="10" spans="1:9" ht="18.75">
      <c r="A10" s="4"/>
      <c r="B10" s="11"/>
      <c r="C10" s="12"/>
      <c r="D10" s="12"/>
      <c r="E10" s="12"/>
      <c r="F10" s="12"/>
      <c r="G10" s="12"/>
      <c r="H10" s="12"/>
      <c r="I10" s="17" t="s">
        <v>14</v>
      </c>
    </row>
    <row r="11" spans="1:9" ht="18.75">
      <c r="A11" s="18" t="s">
        <v>15</v>
      </c>
      <c r="B11" s="19"/>
      <c r="C11" s="20"/>
      <c r="D11" s="20"/>
      <c r="E11" s="20"/>
      <c r="F11" s="20"/>
      <c r="G11" s="20"/>
      <c r="H11" s="20"/>
      <c r="I11" s="21">
        <f>I18+I19+I20+I26</f>
        <v>0</v>
      </c>
    </row>
    <row r="12" spans="1:9" ht="15.75">
      <c r="A12" s="22" t="s">
        <v>16</v>
      </c>
      <c r="B12" s="23"/>
      <c r="C12" s="23"/>
      <c r="D12" s="23"/>
      <c r="E12" s="23"/>
      <c r="F12" s="23"/>
      <c r="G12" s="23"/>
      <c r="H12" s="23"/>
      <c r="I12" s="24"/>
    </row>
    <row r="13" spans="1:9" ht="33.75">
      <c r="A13" s="25" t="s">
        <v>17</v>
      </c>
      <c r="B13" s="26" t="s">
        <v>18</v>
      </c>
      <c r="C13" s="27" t="s">
        <v>19</v>
      </c>
      <c r="D13" s="28" t="s">
        <v>20</v>
      </c>
      <c r="E13" s="28" t="s">
        <v>21</v>
      </c>
      <c r="F13" s="28" t="s">
        <v>22</v>
      </c>
      <c r="G13" s="29" t="s">
        <v>23</v>
      </c>
      <c r="H13" s="30"/>
      <c r="I13" s="31"/>
    </row>
    <row r="14" spans="1:9" ht="12.75">
      <c r="A14" s="35" t="s">
        <v>25</v>
      </c>
      <c r="B14" s="36"/>
      <c r="C14" s="36"/>
      <c r="D14" s="117"/>
      <c r="E14" s="119">
        <f>D14*60</f>
        <v>0</v>
      </c>
      <c r="F14" s="38"/>
      <c r="G14" s="36">
        <v>0</v>
      </c>
      <c r="H14" s="30"/>
      <c r="I14" s="31"/>
    </row>
    <row r="15" spans="1:8" ht="12.75">
      <c r="A15" s="39" t="s">
        <v>26</v>
      </c>
      <c r="B15" s="40"/>
      <c r="C15" s="41"/>
      <c r="D15" s="41"/>
      <c r="E15" s="41"/>
      <c r="F15" s="41"/>
      <c r="G15" s="42">
        <f>ROUND((G14),2)</f>
        <v>0</v>
      </c>
      <c r="H15" s="30"/>
    </row>
    <row r="16" spans="1:9" ht="12.75">
      <c r="A16" s="369" t="s">
        <v>27</v>
      </c>
      <c r="B16" s="370"/>
      <c r="C16" s="370"/>
      <c r="D16" s="370"/>
      <c r="E16" s="370"/>
      <c r="F16" s="370"/>
      <c r="G16" s="101"/>
      <c r="H16" s="30"/>
      <c r="I16" s="44">
        <f>G15*G16</f>
        <v>0</v>
      </c>
    </row>
    <row r="17" spans="1:9" ht="12.75">
      <c r="A17" s="371" t="s">
        <v>28</v>
      </c>
      <c r="B17" s="372"/>
      <c r="C17" s="372"/>
      <c r="D17" s="372"/>
      <c r="E17" s="372"/>
      <c r="F17" s="45" t="s">
        <v>29</v>
      </c>
      <c r="G17" s="46">
        <v>1.33</v>
      </c>
      <c r="H17" s="40"/>
      <c r="I17" s="47">
        <f>G15*G17</f>
        <v>0</v>
      </c>
    </row>
    <row r="18" spans="1:9" ht="15">
      <c r="A18" s="48" t="s">
        <v>30</v>
      </c>
      <c r="B18" s="40"/>
      <c r="C18" s="40"/>
      <c r="D18" s="40"/>
      <c r="E18" s="40"/>
      <c r="F18" s="40"/>
      <c r="G18" s="49"/>
      <c r="H18" s="40"/>
      <c r="I18" s="21">
        <f>I16+I17</f>
        <v>0</v>
      </c>
    </row>
    <row r="19" spans="1:9" ht="15">
      <c r="A19" s="48" t="s">
        <v>31</v>
      </c>
      <c r="B19" s="50"/>
      <c r="C19" s="40"/>
      <c r="D19" s="40"/>
      <c r="E19" s="40"/>
      <c r="F19" s="40"/>
      <c r="G19" s="51">
        <v>30.2</v>
      </c>
      <c r="H19" s="40" t="s">
        <v>32</v>
      </c>
      <c r="I19" s="21">
        <f>ROUND((I18*G19/100),2)</f>
        <v>0</v>
      </c>
    </row>
    <row r="20" spans="1:9" ht="15">
      <c r="A20" s="48" t="s">
        <v>33</v>
      </c>
      <c r="B20" s="50"/>
      <c r="C20" s="40"/>
      <c r="D20" s="40"/>
      <c r="E20" s="40"/>
      <c r="F20" s="41" t="s">
        <v>34</v>
      </c>
      <c r="G20" s="40"/>
      <c r="H20" s="40"/>
      <c r="I20" s="21">
        <f>ROUND(F25,2)</f>
        <v>0</v>
      </c>
    </row>
    <row r="21" spans="1:9" ht="22.5">
      <c r="A21" s="52" t="s">
        <v>35</v>
      </c>
      <c r="B21" s="53" t="s">
        <v>36</v>
      </c>
      <c r="C21" s="54" t="s">
        <v>37</v>
      </c>
      <c r="D21" s="55" t="s">
        <v>38</v>
      </c>
      <c r="E21" s="55" t="s">
        <v>39</v>
      </c>
      <c r="F21" s="55" t="s">
        <v>40</v>
      </c>
      <c r="G21" s="30"/>
      <c r="H21" s="30"/>
      <c r="I21" s="31"/>
    </row>
    <row r="22" spans="1:9" ht="12.75">
      <c r="A22" s="32" t="s">
        <v>41</v>
      </c>
      <c r="B22" s="33"/>
      <c r="C22" s="33"/>
      <c r="D22" s="34"/>
      <c r="E22" s="56"/>
      <c r="F22" s="56">
        <f>E22*C22</f>
        <v>0</v>
      </c>
      <c r="G22" s="57"/>
      <c r="H22" s="30"/>
      <c r="I22" s="31"/>
    </row>
    <row r="23" spans="1:9" ht="12.75">
      <c r="A23" s="32" t="s">
        <v>43</v>
      </c>
      <c r="B23" s="33"/>
      <c r="C23" s="33"/>
      <c r="D23" s="34"/>
      <c r="E23" s="56"/>
      <c r="F23" s="56">
        <f>E23*C23</f>
        <v>0</v>
      </c>
      <c r="G23" s="57"/>
      <c r="H23" s="30"/>
      <c r="I23" s="31"/>
    </row>
    <row r="24" spans="1:9" ht="12.75">
      <c r="A24" s="32" t="s">
        <v>44</v>
      </c>
      <c r="B24" s="33"/>
      <c r="C24" s="33"/>
      <c r="D24" s="34"/>
      <c r="E24" s="56"/>
      <c r="F24" s="56">
        <f>E24*C24</f>
        <v>0</v>
      </c>
      <c r="G24" s="57"/>
      <c r="H24" s="30"/>
      <c r="I24" s="31"/>
    </row>
    <row r="25" spans="1:9" ht="12.75">
      <c r="A25" s="58" t="s">
        <v>46</v>
      </c>
      <c r="B25" s="36"/>
      <c r="C25" s="36"/>
      <c r="D25" s="37"/>
      <c r="E25" s="38"/>
      <c r="F25" s="59">
        <f>SUM(F22:F24)</f>
        <v>0</v>
      </c>
      <c r="G25" s="57"/>
      <c r="H25" s="30"/>
      <c r="I25" s="31"/>
    </row>
    <row r="26" spans="1:9" ht="15">
      <c r="A26" s="48" t="s">
        <v>47</v>
      </c>
      <c r="B26" s="40"/>
      <c r="C26" s="40"/>
      <c r="D26" s="40"/>
      <c r="E26" s="40"/>
      <c r="F26" s="40"/>
      <c r="G26" s="40"/>
      <c r="H26" s="40"/>
      <c r="I26" s="21">
        <f>ROUND(F32,2)</f>
        <v>0</v>
      </c>
    </row>
    <row r="27" spans="1:9" ht="33.75">
      <c r="A27" s="60" t="s">
        <v>35</v>
      </c>
      <c r="B27" s="61" t="s">
        <v>48</v>
      </c>
      <c r="C27" s="62" t="s">
        <v>49</v>
      </c>
      <c r="D27" s="61" t="s">
        <v>50</v>
      </c>
      <c r="E27" s="63"/>
      <c r="F27" s="63"/>
      <c r="G27" s="63"/>
      <c r="H27" s="30"/>
      <c r="I27" s="31"/>
    </row>
    <row r="28" spans="1:9" ht="12.75">
      <c r="A28" s="64" t="s">
        <v>51</v>
      </c>
      <c r="B28" s="65"/>
      <c r="C28" s="26"/>
      <c r="D28" s="66">
        <f>B28*C28/100</f>
        <v>0</v>
      </c>
      <c r="E28" s="63"/>
      <c r="F28" s="63"/>
      <c r="G28" s="63"/>
      <c r="H28" s="30"/>
      <c r="I28" s="31"/>
    </row>
    <row r="29" spans="1:9" ht="12.75">
      <c r="A29" s="67" t="s">
        <v>52</v>
      </c>
      <c r="B29" s="68"/>
      <c r="C29" s="26"/>
      <c r="D29" s="66">
        <f>B29*C29/100</f>
        <v>0</v>
      </c>
      <c r="E29" s="63"/>
      <c r="F29" s="63"/>
      <c r="G29" s="63"/>
      <c r="H29" s="30"/>
      <c r="I29" s="31"/>
    </row>
    <row r="30" spans="1:9" ht="12.75">
      <c r="A30" s="69" t="s">
        <v>53</v>
      </c>
      <c r="B30" s="69"/>
      <c r="C30" s="69"/>
      <c r="D30" s="66">
        <f>SUM(D28:D29)</f>
        <v>0</v>
      </c>
      <c r="E30" s="63"/>
      <c r="F30" s="63"/>
      <c r="G30" s="63"/>
      <c r="H30" s="30"/>
      <c r="I30" s="31"/>
    </row>
    <row r="31" spans="1:9" ht="45">
      <c r="A31" s="70" t="s">
        <v>54</v>
      </c>
      <c r="B31" s="71"/>
      <c r="C31" s="28" t="s">
        <v>55</v>
      </c>
      <c r="D31" s="71"/>
      <c r="E31" s="72" t="s">
        <v>56</v>
      </c>
      <c r="F31" s="373" t="s">
        <v>57</v>
      </c>
      <c r="G31" s="374"/>
      <c r="H31" s="30"/>
      <c r="I31" s="31"/>
    </row>
    <row r="32" spans="1:9" ht="12.75">
      <c r="A32" s="66">
        <f>D30</f>
        <v>0</v>
      </c>
      <c r="B32" s="73"/>
      <c r="C32" s="120">
        <f>D14*60*12</f>
        <v>0</v>
      </c>
      <c r="D32" s="73"/>
      <c r="E32" s="73">
        <f>F14</f>
        <v>0</v>
      </c>
      <c r="F32" s="375">
        <v>0</v>
      </c>
      <c r="G32" s="376"/>
      <c r="H32" s="30"/>
      <c r="I32" s="31"/>
    </row>
    <row r="33" spans="1:9" ht="15">
      <c r="A33" s="74" t="s">
        <v>58</v>
      </c>
      <c r="B33" s="75"/>
      <c r="C33" s="30"/>
      <c r="D33" s="76"/>
      <c r="E33" s="77"/>
      <c r="F33" s="30"/>
      <c r="G33" s="30"/>
      <c r="H33" s="30"/>
      <c r="I33" s="78">
        <f>I36+I38+I39</f>
        <v>0</v>
      </c>
    </row>
    <row r="34" spans="1:9" ht="15">
      <c r="A34" s="26" t="s">
        <v>35</v>
      </c>
      <c r="B34" s="26" t="s">
        <v>36</v>
      </c>
      <c r="C34" s="27" t="s">
        <v>37</v>
      </c>
      <c r="D34" s="28" t="s">
        <v>39</v>
      </c>
      <c r="E34" s="28" t="s">
        <v>454</v>
      </c>
      <c r="F34" s="186"/>
      <c r="G34" s="30"/>
      <c r="H34" s="30"/>
      <c r="I34" s="78"/>
    </row>
    <row r="35" spans="1:9" ht="15">
      <c r="A35" s="130" t="s">
        <v>434</v>
      </c>
      <c r="B35" s="33" t="s">
        <v>137</v>
      </c>
      <c r="C35" s="33">
        <v>1.5</v>
      </c>
      <c r="D35" s="56">
        <v>42.5</v>
      </c>
      <c r="E35" s="56">
        <f>C35*D35</f>
        <v>63.75</v>
      </c>
      <c r="F35" s="188"/>
      <c r="G35" s="92"/>
      <c r="H35" s="92"/>
      <c r="I35" s="187">
        <f>E35</f>
        <v>63.75</v>
      </c>
    </row>
    <row r="36" spans="1:9" ht="15">
      <c r="A36" s="48" t="s">
        <v>59</v>
      </c>
      <c r="B36" s="50"/>
      <c r="C36" s="40"/>
      <c r="D36" s="41"/>
      <c r="E36" s="79"/>
      <c r="F36" s="92"/>
      <c r="G36" s="92"/>
      <c r="H36" s="92"/>
      <c r="I36" s="187">
        <f>ROUND(G15*G37,2)</f>
        <v>0</v>
      </c>
    </row>
    <row r="37" spans="1:9" ht="26.25" customHeight="1">
      <c r="A37" s="377" t="s">
        <v>60</v>
      </c>
      <c r="B37" s="378"/>
      <c r="C37" s="378"/>
      <c r="D37" s="378"/>
      <c r="E37" s="378"/>
      <c r="F37" s="81" t="s">
        <v>61</v>
      </c>
      <c r="G37" s="82">
        <v>1.05</v>
      </c>
      <c r="H37" s="30"/>
      <c r="I37" s="83"/>
    </row>
    <row r="38" spans="1:9" ht="15">
      <c r="A38" s="48" t="s">
        <v>62</v>
      </c>
      <c r="B38" s="50"/>
      <c r="C38" s="40"/>
      <c r="D38" s="40"/>
      <c r="E38" s="40"/>
      <c r="F38" s="40"/>
      <c r="G38" s="51">
        <v>30.2</v>
      </c>
      <c r="H38" s="40" t="s">
        <v>32</v>
      </c>
      <c r="I38" s="21">
        <f>ROUND(I36*G38%,2)</f>
        <v>0</v>
      </c>
    </row>
    <row r="39" spans="1:9" ht="15">
      <c r="A39" s="84" t="s">
        <v>63</v>
      </c>
      <c r="B39" s="85"/>
      <c r="C39" s="85"/>
      <c r="D39" s="86"/>
      <c r="E39" s="87"/>
      <c r="F39" s="85"/>
      <c r="G39" s="85"/>
      <c r="H39" s="85"/>
      <c r="I39" s="88">
        <f>G40*G15</f>
        <v>0</v>
      </c>
    </row>
    <row r="40" spans="1:9" ht="15">
      <c r="A40" s="379" t="s">
        <v>64</v>
      </c>
      <c r="B40" s="380"/>
      <c r="C40" s="380"/>
      <c r="D40" s="380"/>
      <c r="E40" s="89"/>
      <c r="F40" s="90" t="s">
        <v>65</v>
      </c>
      <c r="G40" s="91">
        <v>1.92</v>
      </c>
      <c r="H40" s="92"/>
      <c r="I40" s="93"/>
    </row>
    <row r="41" spans="1:9" ht="15">
      <c r="A41" s="18" t="s">
        <v>66</v>
      </c>
      <c r="B41" s="94"/>
      <c r="C41" s="40"/>
      <c r="D41" s="40"/>
      <c r="E41" s="40"/>
      <c r="F41" s="40"/>
      <c r="G41" s="40"/>
      <c r="H41" s="40"/>
      <c r="I41" s="21">
        <f>I33+I11+I35</f>
        <v>63.75</v>
      </c>
    </row>
    <row r="42" spans="1:9" ht="15">
      <c r="A42" s="18" t="s">
        <v>72</v>
      </c>
      <c r="B42" s="94"/>
      <c r="C42" s="40"/>
      <c r="D42" s="40"/>
      <c r="E42" s="40"/>
      <c r="F42" s="40"/>
      <c r="G42" s="95">
        <f>I43/I41-1</f>
        <v>0.019607843137254832</v>
      </c>
      <c r="H42" s="40"/>
      <c r="I42" s="21">
        <f>I43-I41</f>
        <v>1.25</v>
      </c>
    </row>
    <row r="43" spans="1:9" ht="15.75">
      <c r="A43" s="96" t="s">
        <v>67</v>
      </c>
      <c r="B43" s="97"/>
      <c r="C43" s="98"/>
      <c r="D43" s="98"/>
      <c r="E43" s="98"/>
      <c r="F43" s="98"/>
      <c r="G43" s="98"/>
      <c r="H43" s="98"/>
      <c r="I43" s="99">
        <v>65</v>
      </c>
    </row>
    <row r="45" spans="1:7" ht="15.75">
      <c r="A45" s="9" t="s">
        <v>68</v>
      </c>
      <c r="G45" s="92" t="s">
        <v>462</v>
      </c>
    </row>
    <row r="46" ht="12.75">
      <c r="A46" s="1" t="s">
        <v>461</v>
      </c>
    </row>
  </sheetData>
  <sheetProtection/>
  <mergeCells count="6">
    <mergeCell ref="A37:E37"/>
    <mergeCell ref="A40:D40"/>
    <mergeCell ref="A16:F16"/>
    <mergeCell ref="A17:E17"/>
    <mergeCell ref="F31:G31"/>
    <mergeCell ref="F32:G32"/>
  </mergeCells>
  <printOptions/>
  <pageMargins left="0.7" right="0.72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2022-07-29T10:48:00Z</cp:lastPrinted>
  <dcterms:created xsi:type="dcterms:W3CDTF">2012-06-26T09:57:23Z</dcterms:created>
  <dcterms:modified xsi:type="dcterms:W3CDTF">2022-07-29T10:50:15Z</dcterms:modified>
  <cp:category/>
  <cp:version/>
  <cp:contentType/>
  <cp:contentStatus/>
</cp:coreProperties>
</file>